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1 - 2020\CPRM\Painel\Gráficos\12 - Dezembro\"/>
    </mc:Choice>
  </mc:AlternateContent>
  <bookViews>
    <workbookView xWindow="0" yWindow="0" windowWidth="28800" windowHeight="12300" firstSheet="4" activeTab="4"/>
  </bookViews>
  <sheets>
    <sheet name="SAE Custeio" sheetId="5" state="hidden" r:id="rId1"/>
    <sheet name="SAE Investimento" sheetId="7" state="hidden" r:id="rId2"/>
    <sheet name="PTRES" sheetId="6" state="hidden" r:id="rId3"/>
    <sheet name="BASE" sheetId="8" state="hidden" r:id="rId4"/>
    <sheet name="Execução - LOA 2020" sheetId="1" r:id="rId5"/>
    <sheet name="Dados Gráficos" sheetId="2" state="hidden" r:id="rId6"/>
    <sheet name="Gráficos" sheetId="4" r:id="rId7"/>
  </sheets>
  <definedNames>
    <definedName name="_xlnm._FilterDatabase" localSheetId="4" hidden="1">'Execução - LOA 2020'!$C$1:$C$58</definedName>
    <definedName name="_xlnm._FilterDatabase" localSheetId="2" hidden="1">PTRES!$C$1:$D$91</definedName>
    <definedName name="_xlnm._FilterDatabase" localSheetId="0" hidden="1">'SAE Custeio'!$K$1:$K$165</definedName>
    <definedName name="_xlnm._FilterDatabase" localSheetId="1" hidden="1">'SAE Investimento'!$K$1:$K$348</definedName>
  </definedNames>
  <calcPr calcId="162913"/>
</workbook>
</file>

<file path=xl/calcChain.xml><?xml version="1.0" encoding="utf-8"?>
<calcChain xmlns="http://schemas.openxmlformats.org/spreadsheetml/2006/main">
  <c r="L48" i="1" l="1"/>
  <c r="J48" i="1"/>
  <c r="L25" i="1"/>
  <c r="J25" i="1"/>
  <c r="E48" i="1"/>
  <c r="E25" i="1"/>
  <c r="E13" i="1"/>
  <c r="E12" i="1"/>
  <c r="L15" i="1" l="1"/>
  <c r="J15" i="1"/>
  <c r="E15" i="1"/>
  <c r="D15" i="1"/>
  <c r="K15" i="1" l="1"/>
  <c r="M15" i="1"/>
  <c r="F15" i="1"/>
  <c r="L56" i="1"/>
  <c r="J56" i="1"/>
  <c r="E56" i="1"/>
  <c r="D56" i="1"/>
  <c r="D57" i="1" s="1"/>
  <c r="D30" i="2" s="1"/>
  <c r="L54" i="1"/>
  <c r="L55" i="1" s="1"/>
  <c r="J54" i="1"/>
  <c r="E54" i="1"/>
  <c r="D54" i="1"/>
  <c r="D55" i="1" s="1"/>
  <c r="D29" i="2" s="1"/>
  <c r="L52" i="1"/>
  <c r="J52" i="1"/>
  <c r="J53" i="1" s="1"/>
  <c r="E52" i="1"/>
  <c r="D52" i="1"/>
  <c r="D53" i="1" s="1"/>
  <c r="D28" i="2" s="1"/>
  <c r="L50" i="1"/>
  <c r="J50" i="1"/>
  <c r="E50" i="1"/>
  <c r="E51" i="1" s="1"/>
  <c r="D50" i="1"/>
  <c r="D51" i="1" s="1"/>
  <c r="D27" i="2" s="1"/>
  <c r="D48" i="1"/>
  <c r="L47" i="1"/>
  <c r="J47" i="1"/>
  <c r="E47" i="1"/>
  <c r="D47" i="1"/>
  <c r="L45" i="1"/>
  <c r="J45" i="1"/>
  <c r="E45" i="1"/>
  <c r="D45" i="1"/>
  <c r="L44" i="1"/>
  <c r="J44" i="1"/>
  <c r="E44" i="1"/>
  <c r="D44" i="1"/>
  <c r="L42" i="1"/>
  <c r="J42" i="1"/>
  <c r="E42" i="1"/>
  <c r="D42" i="1"/>
  <c r="L41" i="1"/>
  <c r="J41" i="1"/>
  <c r="E41" i="1"/>
  <c r="D41" i="1"/>
  <c r="L39" i="1"/>
  <c r="L40" i="1" s="1"/>
  <c r="J39" i="1"/>
  <c r="J40" i="1" s="1"/>
  <c r="E39" i="1"/>
  <c r="E40" i="1" s="1"/>
  <c r="E21" i="2" s="1"/>
  <c r="D39" i="1"/>
  <c r="L37" i="1"/>
  <c r="J37" i="1"/>
  <c r="E37" i="1"/>
  <c r="D37" i="1"/>
  <c r="L36" i="1"/>
  <c r="J36" i="1"/>
  <c r="E36" i="1"/>
  <c r="D36" i="1"/>
  <c r="L34" i="1"/>
  <c r="J34" i="1"/>
  <c r="E34" i="1"/>
  <c r="D34" i="1"/>
  <c r="L33" i="1"/>
  <c r="J33" i="1"/>
  <c r="E33" i="1"/>
  <c r="D33" i="1"/>
  <c r="L31" i="1"/>
  <c r="J31" i="1"/>
  <c r="E31" i="1"/>
  <c r="D31" i="1"/>
  <c r="L30" i="1"/>
  <c r="J30" i="1"/>
  <c r="E30" i="1"/>
  <c r="D30" i="1"/>
  <c r="L28" i="1"/>
  <c r="J28" i="1"/>
  <c r="E28" i="1"/>
  <c r="D28" i="1"/>
  <c r="L27" i="1"/>
  <c r="J27" i="1"/>
  <c r="E27" i="1"/>
  <c r="D27" i="1"/>
  <c r="D25" i="1"/>
  <c r="L24" i="1"/>
  <c r="J24" i="1"/>
  <c r="E24" i="1"/>
  <c r="D24" i="1"/>
  <c r="L22" i="1"/>
  <c r="J22" i="1"/>
  <c r="E22" i="1"/>
  <c r="D22" i="1"/>
  <c r="L21" i="1"/>
  <c r="J21" i="1"/>
  <c r="E21" i="1"/>
  <c r="D21" i="1"/>
  <c r="L19" i="1"/>
  <c r="J19" i="1"/>
  <c r="E19" i="1"/>
  <c r="D19" i="1"/>
  <c r="L18" i="1"/>
  <c r="J18" i="1"/>
  <c r="E18" i="1"/>
  <c r="D18" i="1"/>
  <c r="L16" i="1"/>
  <c r="L17" i="1" s="1"/>
  <c r="J16" i="1"/>
  <c r="E16" i="1"/>
  <c r="E17" i="1" s="1"/>
  <c r="D16" i="1"/>
  <c r="L13" i="1"/>
  <c r="J13" i="1"/>
  <c r="D13" i="1"/>
  <c r="L12" i="1"/>
  <c r="J12" i="1"/>
  <c r="D12" i="1"/>
  <c r="L10" i="1"/>
  <c r="L11" i="1" s="1"/>
  <c r="J10" i="1"/>
  <c r="J11" i="1" s="1"/>
  <c r="G5" i="2" s="1"/>
  <c r="E10" i="1"/>
  <c r="E11" i="1" s="1"/>
  <c r="D10" i="1"/>
  <c r="D11" i="1" s="1"/>
  <c r="D5" i="2" s="1"/>
  <c r="L8" i="1"/>
  <c r="L9" i="1" s="1"/>
  <c r="J8" i="1"/>
  <c r="J9" i="1" s="1"/>
  <c r="E8" i="1"/>
  <c r="E9" i="1" s="1"/>
  <c r="E4" i="2" s="1"/>
  <c r="D8" i="1"/>
  <c r="D9" i="1" s="1"/>
  <c r="D4" i="2" s="1"/>
  <c r="L6" i="1"/>
  <c r="J6" i="1"/>
  <c r="E6" i="1"/>
  <c r="D6" i="1"/>
  <c r="L5" i="1"/>
  <c r="J5" i="1"/>
  <c r="E5" i="1"/>
  <c r="D5" i="1"/>
  <c r="F88" i="6"/>
  <c r="G56" i="1" s="1"/>
  <c r="F87" i="6"/>
  <c r="F86" i="6"/>
  <c r="F85" i="6"/>
  <c r="F84" i="6"/>
  <c r="F83" i="6"/>
  <c r="F82" i="6"/>
  <c r="F81" i="6"/>
  <c r="G52" i="1" s="1"/>
  <c r="F80" i="6"/>
  <c r="F79" i="6"/>
  <c r="F78" i="6"/>
  <c r="F77" i="6"/>
  <c r="F76" i="6"/>
  <c r="F75" i="6"/>
  <c r="F74" i="6"/>
  <c r="G47" i="1" s="1"/>
  <c r="F73" i="6"/>
  <c r="G45" i="1" s="1"/>
  <c r="F72" i="6"/>
  <c r="G44" i="1" s="1"/>
  <c r="F71" i="6"/>
  <c r="F70" i="6"/>
  <c r="F69" i="6"/>
  <c r="F68" i="6"/>
  <c r="F67" i="6"/>
  <c r="F66" i="6"/>
  <c r="F65" i="6"/>
  <c r="F64" i="6"/>
  <c r="G39" i="1" s="1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G30" i="1" s="1"/>
  <c r="F44" i="6"/>
  <c r="F43" i="6"/>
  <c r="F42" i="6"/>
  <c r="F41" i="6"/>
  <c r="F40" i="6"/>
  <c r="G27" i="1" s="1"/>
  <c r="F39" i="6"/>
  <c r="F38" i="6"/>
  <c r="F37" i="6"/>
  <c r="F36" i="6"/>
  <c r="G24" i="1" s="1"/>
  <c r="F35" i="6"/>
  <c r="F34" i="6"/>
  <c r="F33" i="6"/>
  <c r="F32" i="6"/>
  <c r="G21" i="1" s="1"/>
  <c r="F31" i="6"/>
  <c r="F30" i="6"/>
  <c r="F29" i="6"/>
  <c r="F28" i="6"/>
  <c r="F27" i="6"/>
  <c r="F26" i="6"/>
  <c r="F25" i="6"/>
  <c r="F24" i="6"/>
  <c r="F23" i="6"/>
  <c r="F22" i="6"/>
  <c r="F21" i="6"/>
  <c r="F20" i="6"/>
  <c r="G16" i="1" s="1"/>
  <c r="F19" i="6"/>
  <c r="F18" i="6"/>
  <c r="F17" i="6"/>
  <c r="F16" i="6"/>
  <c r="F15" i="6"/>
  <c r="F14" i="6"/>
  <c r="G10" i="1" s="1"/>
  <c r="F13" i="6"/>
  <c r="F12" i="6"/>
  <c r="F11" i="6"/>
  <c r="F10" i="6"/>
  <c r="F9" i="6"/>
  <c r="F8" i="6"/>
  <c r="F7" i="6"/>
  <c r="F6" i="6"/>
  <c r="F5" i="6"/>
  <c r="F4" i="6"/>
  <c r="F3" i="6"/>
  <c r="D20" i="1" l="1"/>
  <c r="D10" i="2" s="1"/>
  <c r="D23" i="1"/>
  <c r="D11" i="2" s="1"/>
  <c r="K13" i="1"/>
  <c r="K45" i="1"/>
  <c r="F5" i="1"/>
  <c r="F4" i="2"/>
  <c r="F6" i="1"/>
  <c r="E26" i="1"/>
  <c r="E12" i="2" s="1"/>
  <c r="E35" i="1"/>
  <c r="E17" i="2" s="1"/>
  <c r="F19" i="1"/>
  <c r="L38" i="1"/>
  <c r="I18" i="2" s="1"/>
  <c r="M25" i="1"/>
  <c r="M31" i="1"/>
  <c r="E14" i="1"/>
  <c r="E6" i="2" s="1"/>
  <c r="J14" i="1"/>
  <c r="G6" i="2" s="1"/>
  <c r="F42" i="1"/>
  <c r="F45" i="1"/>
  <c r="K24" i="1"/>
  <c r="D43" i="1"/>
  <c r="D22" i="2" s="1"/>
  <c r="D46" i="1"/>
  <c r="D23" i="2" s="1"/>
  <c r="F22" i="1"/>
  <c r="M47" i="1"/>
  <c r="K12" i="1"/>
  <c r="M19" i="1"/>
  <c r="M44" i="1"/>
  <c r="H5" i="2"/>
  <c r="F21" i="1"/>
  <c r="K28" i="1"/>
  <c r="M45" i="1"/>
  <c r="M6" i="1"/>
  <c r="J23" i="1"/>
  <c r="L20" i="1"/>
  <c r="I10" i="2" s="1"/>
  <c r="L23" i="1"/>
  <c r="I11" i="2" s="1"/>
  <c r="D29" i="1"/>
  <c r="D13" i="2" s="1"/>
  <c r="D32" i="1"/>
  <c r="D14" i="2" s="1"/>
  <c r="M37" i="1"/>
  <c r="J43" i="1"/>
  <c r="G22" i="2" s="1"/>
  <c r="J46" i="1"/>
  <c r="M21" i="1"/>
  <c r="E29" i="1"/>
  <c r="E13" i="2" s="1"/>
  <c r="L43" i="1"/>
  <c r="I22" i="2" s="1"/>
  <c r="K5" i="1"/>
  <c r="F36" i="1"/>
  <c r="D17" i="1"/>
  <c r="F17" i="1" s="1"/>
  <c r="I15" i="1"/>
  <c r="H15" i="1"/>
  <c r="D7" i="1"/>
  <c r="D3" i="2" s="1"/>
  <c r="E20" i="1"/>
  <c r="L29" i="1"/>
  <c r="I13" i="2" s="1"/>
  <c r="L32" i="1"/>
  <c r="K18" i="1"/>
  <c r="L35" i="1"/>
  <c r="I17" i="2" s="1"/>
  <c r="M36" i="1"/>
  <c r="K50" i="1"/>
  <c r="M18" i="1"/>
  <c r="F37" i="1"/>
  <c r="M50" i="1"/>
  <c r="L7" i="1"/>
  <c r="I3" i="2" s="1"/>
  <c r="K34" i="1"/>
  <c r="K37" i="1"/>
  <c r="K48" i="1"/>
  <c r="K47" i="1"/>
  <c r="K19" i="1"/>
  <c r="F27" i="1"/>
  <c r="E49" i="1"/>
  <c r="E26" i="2" s="1"/>
  <c r="D49" i="1"/>
  <c r="D26" i="2" s="1"/>
  <c r="D31" i="2" s="1"/>
  <c r="D37" i="2" s="1"/>
  <c r="K6" i="1"/>
  <c r="K8" i="1"/>
  <c r="K10" i="1"/>
  <c r="L14" i="1"/>
  <c r="I6" i="2" s="1"/>
  <c r="F16" i="1"/>
  <c r="K22" i="1"/>
  <c r="J29" i="1"/>
  <c r="G13" i="2" s="1"/>
  <c r="F30" i="1"/>
  <c r="E32" i="1"/>
  <c r="E14" i="2" s="1"/>
  <c r="M34" i="1"/>
  <c r="M39" i="1"/>
  <c r="K42" i="1"/>
  <c r="J49" i="1"/>
  <c r="G26" i="2" s="1"/>
  <c r="M52" i="1"/>
  <c r="F56" i="1"/>
  <c r="M10" i="1"/>
  <c r="M12" i="1"/>
  <c r="K16" i="1"/>
  <c r="M22" i="1"/>
  <c r="K27" i="1"/>
  <c r="K30" i="1"/>
  <c r="D35" i="1"/>
  <c r="D17" i="2" s="1"/>
  <c r="D38" i="1"/>
  <c r="D18" i="2" s="1"/>
  <c r="M42" i="1"/>
  <c r="L49" i="1"/>
  <c r="K56" i="1"/>
  <c r="M16" i="1"/>
  <c r="M56" i="1"/>
  <c r="K9" i="1"/>
  <c r="F13" i="1"/>
  <c r="K21" i="1"/>
  <c r="D26" i="1"/>
  <c r="D12" i="2" s="1"/>
  <c r="K31" i="1"/>
  <c r="J35" i="1"/>
  <c r="G17" i="2" s="1"/>
  <c r="J38" i="1"/>
  <c r="E43" i="1"/>
  <c r="E22" i="2" s="1"/>
  <c r="F44" i="1"/>
  <c r="F54" i="1"/>
  <c r="F12" i="1"/>
  <c r="F24" i="1"/>
  <c r="J26" i="1"/>
  <c r="F28" i="1"/>
  <c r="K39" i="1"/>
  <c r="F48" i="1"/>
  <c r="K54" i="1"/>
  <c r="G4" i="2"/>
  <c r="H4" i="2" s="1"/>
  <c r="E7" i="1"/>
  <c r="E3" i="2" s="1"/>
  <c r="M13" i="1"/>
  <c r="L46" i="1"/>
  <c r="I23" i="2" s="1"/>
  <c r="F10" i="1"/>
  <c r="D14" i="1"/>
  <c r="D6" i="2" s="1"/>
  <c r="J20" i="1"/>
  <c r="G10" i="2" s="1"/>
  <c r="M24" i="1"/>
  <c r="M28" i="1"/>
  <c r="F34" i="1"/>
  <c r="M48" i="1"/>
  <c r="F52" i="1"/>
  <c r="E27" i="2"/>
  <c r="F27" i="2" s="1"/>
  <c r="F51" i="1"/>
  <c r="M9" i="1"/>
  <c r="I4" i="2"/>
  <c r="J4" i="2" s="1"/>
  <c r="M11" i="1"/>
  <c r="F11" i="1"/>
  <c r="E5" i="2"/>
  <c r="F5" i="2" s="1"/>
  <c r="I29" i="2"/>
  <c r="J29" i="2" s="1"/>
  <c r="M55" i="1"/>
  <c r="I21" i="2"/>
  <c r="G28" i="2"/>
  <c r="H28" i="2" s="1"/>
  <c r="K53" i="1"/>
  <c r="G21" i="2"/>
  <c r="M5" i="1"/>
  <c r="F9" i="1"/>
  <c r="K11" i="1"/>
  <c r="F18" i="1"/>
  <c r="M30" i="1"/>
  <c r="K36" i="1"/>
  <c r="D40" i="1"/>
  <c r="D21" i="2" s="1"/>
  <c r="K44" i="1"/>
  <c r="F50" i="1"/>
  <c r="J51" i="1"/>
  <c r="K52" i="1"/>
  <c r="L53" i="1"/>
  <c r="M54" i="1"/>
  <c r="E57" i="1"/>
  <c r="I5" i="2"/>
  <c r="J5" i="2" s="1"/>
  <c r="F8" i="1"/>
  <c r="F25" i="1"/>
  <c r="F33" i="1"/>
  <c r="F41" i="1"/>
  <c r="J17" i="1"/>
  <c r="E23" i="1"/>
  <c r="L51" i="1"/>
  <c r="E55" i="1"/>
  <c r="J57" i="1"/>
  <c r="J7" i="1"/>
  <c r="K25" i="1"/>
  <c r="L26" i="1"/>
  <c r="M27" i="1"/>
  <c r="F31" i="1"/>
  <c r="J32" i="1"/>
  <c r="K33" i="1"/>
  <c r="E38" i="1"/>
  <c r="F39" i="1"/>
  <c r="K41" i="1"/>
  <c r="E46" i="1"/>
  <c r="F47" i="1"/>
  <c r="E53" i="1"/>
  <c r="J55" i="1"/>
  <c r="L57" i="1"/>
  <c r="M8" i="1"/>
  <c r="M33" i="1"/>
  <c r="M41" i="1"/>
  <c r="G36" i="1"/>
  <c r="I36" i="1" s="1"/>
  <c r="G48" i="1"/>
  <c r="I48" i="1" s="1"/>
  <c r="G12" i="1"/>
  <c r="H12" i="1" s="1"/>
  <c r="G54" i="1"/>
  <c r="G55" i="1" s="1"/>
  <c r="G28" i="1"/>
  <c r="G29" i="1" s="1"/>
  <c r="G37" i="1"/>
  <c r="G42" i="1"/>
  <c r="H42" i="1" s="1"/>
  <c r="G8" i="1"/>
  <c r="I8" i="1" s="1"/>
  <c r="G22" i="1"/>
  <c r="I22" i="1" s="1"/>
  <c r="G41" i="1"/>
  <c r="H41" i="1" s="1"/>
  <c r="G25" i="1"/>
  <c r="I25" i="1" s="1"/>
  <c r="G33" i="1"/>
  <c r="I33" i="1" s="1"/>
  <c r="G34" i="1"/>
  <c r="I34" i="1" s="1"/>
  <c r="G5" i="1"/>
  <c r="H5" i="1" s="1"/>
  <c r="G6" i="1"/>
  <c r="G50" i="1"/>
  <c r="G51" i="1" s="1"/>
  <c r="I51" i="1" s="1"/>
  <c r="G31" i="1"/>
  <c r="H31" i="1" s="1"/>
  <c r="G19" i="1"/>
  <c r="H19" i="1" s="1"/>
  <c r="G13" i="1"/>
  <c r="I13" i="1" s="1"/>
  <c r="G18" i="1"/>
  <c r="I18" i="1" s="1"/>
  <c r="I21" i="1"/>
  <c r="H21" i="1"/>
  <c r="H27" i="1"/>
  <c r="I27" i="1"/>
  <c r="H39" i="1"/>
  <c r="H40" i="1" s="1"/>
  <c r="G40" i="1"/>
  <c r="I39" i="1"/>
  <c r="G46" i="1"/>
  <c r="I44" i="1"/>
  <c r="H44" i="1"/>
  <c r="G57" i="1"/>
  <c r="I56" i="1"/>
  <c r="H56" i="1"/>
  <c r="H57" i="1" s="1"/>
  <c r="I45" i="1"/>
  <c r="H45" i="1"/>
  <c r="G53" i="1"/>
  <c r="I52" i="1"/>
  <c r="H52" i="1"/>
  <c r="H53" i="1" s="1"/>
  <c r="H47" i="1"/>
  <c r="I47" i="1"/>
  <c r="G17" i="1"/>
  <c r="I16" i="1"/>
  <c r="H16" i="1"/>
  <c r="I30" i="1"/>
  <c r="H30" i="1"/>
  <c r="H10" i="1"/>
  <c r="H11" i="1" s="1"/>
  <c r="G11" i="1"/>
  <c r="I11" i="1" s="1"/>
  <c r="I10" i="1"/>
  <c r="F89" i="6"/>
  <c r="H24" i="1"/>
  <c r="I24" i="1"/>
  <c r="K23" i="1" l="1"/>
  <c r="J11" i="2"/>
  <c r="F20" i="1"/>
  <c r="J10" i="2"/>
  <c r="H10" i="2"/>
  <c r="J23" i="2"/>
  <c r="M32" i="1"/>
  <c r="K43" i="1"/>
  <c r="F22" i="2"/>
  <c r="K46" i="1"/>
  <c r="H22" i="2"/>
  <c r="M29" i="1"/>
  <c r="K38" i="1"/>
  <c r="H13" i="2"/>
  <c r="J13" i="2"/>
  <c r="D24" i="2"/>
  <c r="D36" i="2" s="1"/>
  <c r="G18" i="2"/>
  <c r="H18" i="2" s="1"/>
  <c r="F13" i="2"/>
  <c r="G23" i="2"/>
  <c r="H23" i="2" s="1"/>
  <c r="D7" i="2"/>
  <c r="D8" i="2" s="1"/>
  <c r="D33" i="2" s="1"/>
  <c r="M23" i="1"/>
  <c r="F14" i="2"/>
  <c r="F12" i="2"/>
  <c r="J18" i="2"/>
  <c r="J22" i="2"/>
  <c r="M43" i="1"/>
  <c r="E10" i="2"/>
  <c r="F10" i="2" s="1"/>
  <c r="J6" i="2"/>
  <c r="I29" i="1"/>
  <c r="K29" i="1"/>
  <c r="M38" i="1"/>
  <c r="F29" i="1"/>
  <c r="M35" i="1"/>
  <c r="F35" i="1"/>
  <c r="M20" i="1"/>
  <c r="M14" i="1"/>
  <c r="M7" i="1"/>
  <c r="G11" i="2"/>
  <c r="H11" i="2" s="1"/>
  <c r="M46" i="1"/>
  <c r="F14" i="1"/>
  <c r="K20" i="1"/>
  <c r="F43" i="1"/>
  <c r="M49" i="1"/>
  <c r="I14" i="2"/>
  <c r="J14" i="2" s="1"/>
  <c r="F3" i="2"/>
  <c r="H17" i="1"/>
  <c r="K49" i="1"/>
  <c r="F7" i="1"/>
  <c r="K26" i="1"/>
  <c r="K14" i="1"/>
  <c r="F6" i="2"/>
  <c r="H6" i="2"/>
  <c r="F49" i="1"/>
  <c r="K35" i="1"/>
  <c r="D19" i="2"/>
  <c r="D35" i="2" s="1"/>
  <c r="F32" i="1"/>
  <c r="F26" i="1"/>
  <c r="K40" i="1"/>
  <c r="D58" i="1"/>
  <c r="F21" i="2"/>
  <c r="D15" i="2"/>
  <c r="D34" i="2" s="1"/>
  <c r="I26" i="2"/>
  <c r="J26" i="2" s="1"/>
  <c r="I40" i="1"/>
  <c r="I17" i="1"/>
  <c r="G12" i="2"/>
  <c r="H12" i="2" s="1"/>
  <c r="I7" i="2"/>
  <c r="M17" i="1"/>
  <c r="G27" i="2"/>
  <c r="H27" i="2" s="1"/>
  <c r="K51" i="1"/>
  <c r="F40" i="1"/>
  <c r="H26" i="2"/>
  <c r="G7" i="2"/>
  <c r="K17" i="1"/>
  <c r="E7" i="2"/>
  <c r="J21" i="2"/>
  <c r="I24" i="2"/>
  <c r="I19" i="2"/>
  <c r="J17" i="2"/>
  <c r="K55" i="1"/>
  <c r="G29" i="2"/>
  <c r="H29" i="2" s="1"/>
  <c r="F17" i="2"/>
  <c r="E23" i="2"/>
  <c r="F46" i="1"/>
  <c r="K7" i="1"/>
  <c r="G3" i="2"/>
  <c r="F57" i="1"/>
  <c r="E30" i="2"/>
  <c r="F30" i="2" s="1"/>
  <c r="E58" i="1"/>
  <c r="M40" i="1"/>
  <c r="F26" i="2"/>
  <c r="F23" i="1"/>
  <c r="E11" i="2"/>
  <c r="F11" i="2" s="1"/>
  <c r="M26" i="1"/>
  <c r="I12" i="2"/>
  <c r="I53" i="1"/>
  <c r="I46" i="1"/>
  <c r="I55" i="1"/>
  <c r="M57" i="1"/>
  <c r="I30" i="2"/>
  <c r="J30" i="2" s="1"/>
  <c r="L58" i="1"/>
  <c r="F38" i="1"/>
  <c r="E18" i="2"/>
  <c r="F18" i="2" s="1"/>
  <c r="K57" i="1"/>
  <c r="G30" i="2"/>
  <c r="H30" i="2" s="1"/>
  <c r="J58" i="1"/>
  <c r="H17" i="2"/>
  <c r="F55" i="1"/>
  <c r="E29" i="2"/>
  <c r="F29" i="2" s="1"/>
  <c r="I28" i="2"/>
  <c r="J28" i="2" s="1"/>
  <c r="M53" i="1"/>
  <c r="F53" i="1"/>
  <c r="E28" i="2"/>
  <c r="F28" i="2" s="1"/>
  <c r="G14" i="2"/>
  <c r="H14" i="2" s="1"/>
  <c r="K32" i="1"/>
  <c r="I27" i="2"/>
  <c r="J27" i="2" s="1"/>
  <c r="M51" i="1"/>
  <c r="H21" i="2"/>
  <c r="J3" i="2"/>
  <c r="I12" i="1"/>
  <c r="H28" i="1"/>
  <c r="H29" i="1" s="1"/>
  <c r="I5" i="1"/>
  <c r="H48" i="1"/>
  <c r="H49" i="1" s="1"/>
  <c r="G7" i="1"/>
  <c r="I7" i="1" s="1"/>
  <c r="I28" i="1"/>
  <c r="G49" i="1"/>
  <c r="I49" i="1" s="1"/>
  <c r="I42" i="1"/>
  <c r="G38" i="1"/>
  <c r="I38" i="1" s="1"/>
  <c r="H36" i="1"/>
  <c r="H6" i="1"/>
  <c r="H7" i="1" s="1"/>
  <c r="G9" i="1"/>
  <c r="I9" i="1" s="1"/>
  <c r="I6" i="1"/>
  <c r="H34" i="1"/>
  <c r="G23" i="1"/>
  <c r="I23" i="1" s="1"/>
  <c r="I50" i="1"/>
  <c r="G43" i="1"/>
  <c r="I43" i="1" s="1"/>
  <c r="I37" i="1"/>
  <c r="H33" i="1"/>
  <c r="G35" i="1"/>
  <c r="I35" i="1" s="1"/>
  <c r="H54" i="1"/>
  <c r="H55" i="1" s="1"/>
  <c r="I54" i="1"/>
  <c r="H37" i="1"/>
  <c r="H18" i="1"/>
  <c r="H20" i="1" s="1"/>
  <c r="G32" i="1"/>
  <c r="I32" i="1" s="1"/>
  <c r="I31" i="1"/>
  <c r="I41" i="1"/>
  <c r="H22" i="1"/>
  <c r="H23" i="1" s="1"/>
  <c r="H8" i="1"/>
  <c r="H9" i="1" s="1"/>
  <c r="H25" i="1"/>
  <c r="H26" i="1" s="1"/>
  <c r="G26" i="1"/>
  <c r="I26" i="1" s="1"/>
  <c r="H13" i="1"/>
  <c r="H14" i="1" s="1"/>
  <c r="G14" i="1"/>
  <c r="I14" i="1" s="1"/>
  <c r="H50" i="1"/>
  <c r="H51" i="1" s="1"/>
  <c r="I19" i="1"/>
  <c r="G20" i="1"/>
  <c r="I20" i="1" s="1"/>
  <c r="H43" i="1"/>
  <c r="H32" i="1"/>
  <c r="I57" i="1"/>
  <c r="H46" i="1"/>
  <c r="H7" i="2" l="1"/>
  <c r="G19" i="2"/>
  <c r="G35" i="2" s="1"/>
  <c r="H35" i="2" s="1"/>
  <c r="F7" i="2"/>
  <c r="J7" i="2"/>
  <c r="G24" i="2"/>
  <c r="H24" i="2" s="1"/>
  <c r="I8" i="2"/>
  <c r="I33" i="2" s="1"/>
  <c r="J33" i="2" s="1"/>
  <c r="M58" i="1"/>
  <c r="K58" i="1"/>
  <c r="F58" i="1"/>
  <c r="G31" i="2"/>
  <c r="H31" i="2" s="1"/>
  <c r="E15" i="2"/>
  <c r="E34" i="2" s="1"/>
  <c r="F34" i="2" s="1"/>
  <c r="E31" i="2"/>
  <c r="I36" i="2"/>
  <c r="J36" i="2" s="1"/>
  <c r="J24" i="2"/>
  <c r="G36" i="2"/>
  <c r="H36" i="2" s="1"/>
  <c r="F23" i="2"/>
  <c r="E24" i="2"/>
  <c r="E8" i="2"/>
  <c r="G8" i="2"/>
  <c r="H3" i="2"/>
  <c r="J19" i="2"/>
  <c r="I35" i="2"/>
  <c r="J35" i="2" s="1"/>
  <c r="G15" i="2"/>
  <c r="E19" i="2"/>
  <c r="J12" i="2"/>
  <c r="I15" i="2"/>
  <c r="I31" i="2"/>
  <c r="H38" i="1"/>
  <c r="H35" i="1"/>
  <c r="G58" i="1"/>
  <c r="I58" i="1" s="1"/>
  <c r="J8" i="2" l="1"/>
  <c r="G37" i="2"/>
  <c r="H37" i="2" s="1"/>
  <c r="H19" i="2"/>
  <c r="F15" i="2"/>
  <c r="E35" i="2"/>
  <c r="F35" i="2" s="1"/>
  <c r="F19" i="2"/>
  <c r="G34" i="2"/>
  <c r="H34" i="2" s="1"/>
  <c r="H15" i="2"/>
  <c r="I34" i="2"/>
  <c r="J34" i="2" s="1"/>
  <c r="J15" i="2"/>
  <c r="H8" i="2"/>
  <c r="G33" i="2"/>
  <c r="H33" i="2" s="1"/>
  <c r="E33" i="2"/>
  <c r="F33" i="2" s="1"/>
  <c r="F8" i="2"/>
  <c r="I37" i="2"/>
  <c r="J37" i="2" s="1"/>
  <c r="J31" i="2"/>
  <c r="F24" i="2"/>
  <c r="E36" i="2"/>
  <c r="F36" i="2" s="1"/>
  <c r="E37" i="2"/>
  <c r="F37" i="2" s="1"/>
  <c r="F31" i="2"/>
  <c r="H58" i="1"/>
</calcChain>
</file>

<file path=xl/sharedStrings.xml><?xml version="1.0" encoding="utf-8"?>
<sst xmlns="http://schemas.openxmlformats.org/spreadsheetml/2006/main" count="1107" uniqueCount="215">
  <si>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</si>
  <si>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</si>
  <si>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</si>
  <si>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</si>
  <si>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</si>
  <si>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</si>
  <si>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</si>
  <si>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</si>
  <si>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</si>
  <si>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</si>
  <si>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</si>
  <si>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</si>
  <si>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</si>
  <si>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</si>
  <si>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</si>
  <si>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</si>
  <si>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</si>
  <si>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</si>
  <si>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</si>
  <si>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</si>
  <si>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</si>
  <si>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</si>
  <si>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</si>
  <si>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</si>
  <si>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</si>
  <si>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</si>
  <si>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</si>
  <si>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</si>
  <si>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</si>
  <si>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</si>
  <si>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</si>
  <si>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</si>
  <si>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</si>
  <si>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</si>
  <si>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</si>
  <si>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</si>
  <si>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</si>
  <si>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</si>
  <si>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</si>
  <si>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</si>
  <si>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</si>
  <si>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</si>
  <si>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</si>
  <si>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</si>
  <si>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Nº Soli</t>
  </si>
  <si>
    <t>Aprovador</t>
  </si>
  <si>
    <t>Data</t>
  </si>
  <si>
    <t>Finalidade</t>
  </si>
  <si>
    <t>Tipo</t>
  </si>
  <si>
    <t>Valor Item</t>
  </si>
  <si>
    <t>Empresa/P.Física</t>
  </si>
  <si>
    <t>Ptres</t>
  </si>
  <si>
    <t>Local</t>
  </si>
  <si>
    <t>Status</t>
  </si>
  <si>
    <t>C</t>
  </si>
  <si>
    <t>RIO DE JANEIRO</t>
  </si>
  <si>
    <t>Validando SAE</t>
  </si>
  <si>
    <t>GOIANIA</t>
  </si>
  <si>
    <t>ACR SERVIÇOS INDUSTRIAIS EIRELI</t>
  </si>
  <si>
    <t>TAXI</t>
  </si>
  <si>
    <t>ALIMENTAÇÃO</t>
  </si>
  <si>
    <t>AUXILIO TRANSPORTE ESTAGIARIO</t>
  </si>
  <si>
    <t>BANCO DO BRASIL</t>
  </si>
  <si>
    <t>VADIM HARLAMOV</t>
  </si>
  <si>
    <t>ALIMENTACAO</t>
  </si>
  <si>
    <t>REEMBOLSO REFERENTE AOS CUSTEIOS DE VIAGEM A BACIA DO PIABANHA</t>
  </si>
  <si>
    <t>MARTA VASCONCELOS OTTONI</t>
  </si>
  <si>
    <t>INSS</t>
  </si>
  <si>
    <t>COMPANHIA DE PESQUISA DE RECURSOS MINERAIS</t>
  </si>
  <si>
    <t>DESPESA COM PASSAGEM AEREA</t>
  </si>
  <si>
    <t>AGENCIA AEROTUR</t>
  </si>
  <si>
    <t>DESPESA COM SEGURO VIAGEM</t>
  </si>
  <si>
    <t>TÁXI</t>
  </si>
  <si>
    <t>I</t>
  </si>
  <si>
    <t>CPRM</t>
  </si>
  <si>
    <t>CONTRATAÇÃO DE EMPRESA PARA EDIÇÃO DE 16 VIDEOAULAS, COM 2 HORAS DE DURAÇÃO CADA</t>
  </si>
  <si>
    <t>CONFECÇÃO DE CARIMBOS</t>
  </si>
  <si>
    <t>FATIMA DA CONCEIÇÃO DE OLIVEIRA RAMOS</t>
  </si>
  <si>
    <t>CARLOS EDUARDO CAMARDA MARINHO</t>
  </si>
  <si>
    <t>RESTITUIÇÃO DE ALIMENTAÇÃO, LAVANDERIA E FRIGOBAR</t>
  </si>
  <si>
    <t>SIMPRESS COMÉRCIO, LOCAÇÃO E SERVIÇOS LTDA</t>
  </si>
  <si>
    <t>CONSULTORIA EM INFORMÁTICA</t>
  </si>
  <si>
    <t>DSAI CONSULTORIA E ASSESSORIA EM TECNOLOGIA DA INFORMAÇÃO LTDA</t>
  </si>
  <si>
    <t>DESPESAS COM STAND E INSCRIÇÕES NO 50º CONGRESSO BRASILEIRO DE GEOLOGIA - 50º CBG</t>
  </si>
  <si>
    <t>SOCIEDADE BRASILEIRA DE GEOLOGIA - SBG</t>
  </si>
  <si>
    <t>CONTRATAÇÃO DE EMPRESA ESPECIALIZADA PARA MINISTRAR CURSO EM INTELIGÊNCIA ARTIFICIAL</t>
  </si>
  <si>
    <t>SERVIÇO DE MANUTENÇÃO DE DRONE</t>
  </si>
  <si>
    <t>COMPANHIA DE PESQUISA DE RECURSOS MINERAIS-</t>
  </si>
  <si>
    <t>PRESTAÇÃO DE SERVIÇOS DE APOIO ADMINISTRATIVO. CONTRATO Nº 043/PR/15</t>
  </si>
  <si>
    <t>AQUISIÇÕES E RENOVAÇÕES DE SOFTWARES, TENDO POR OBJETIVO SUPRIR A DEMANDA DE SOFTWARES, PARA A INFRAESTRUTURA DE TI DA CPRM.</t>
  </si>
  <si>
    <t>AQUISIÇÕES E RENOVAÇÕES DE SOFTWARES, TENDO POR OBJETIVO SUPRIR A DEMANDA SOFFTWARES, PARA INFRAESTRUTURA DE TI DA CPRM (BENEFICIA OS SISTEMAS SIAGAS E RIMAS)SISTEMAS SIAGAS E RIMAS)</t>
  </si>
  <si>
    <t>COMPANHIA DE PESQUISA DE RECURSOS MINERAIS-CPRM</t>
  </si>
  <si>
    <t>PRESTAÇÃO DE SERVIÇOS DE IMPRESSÃO CORPORATIVA, LOCAÇÃO DE EQUIPAMENTOS PARA IMPRESSÃO, CÓPIA E DIGITALIZAÇÃO DE DOCUMENTOS. CONTRATO N 044/PR/18</t>
  </si>
  <si>
    <t>DIÁRIA DE CAMPO</t>
  </si>
  <si>
    <t>VICTOR HUGO ROCHA LOPES</t>
  </si>
  <si>
    <t>HOTEL</t>
  </si>
  <si>
    <t>REEMBOLSO</t>
  </si>
  <si>
    <t>SHALOM DE SOUZA FERNANDES MENDES</t>
  </si>
  <si>
    <t>Em aprovação-nova</t>
  </si>
  <si>
    <t>PAGAMENTO DE OBSERVADOR +11%</t>
  </si>
  <si>
    <t>MARCOS CUSTÓDIO FERREIRA</t>
  </si>
  <si>
    <t>VALDIR JACINTO DE SOUZA</t>
  </si>
  <si>
    <t>RAFAEL LEVANTE DE ASSIS</t>
  </si>
  <si>
    <t>DANIEL DE OLIVEIRA GRANEIRO</t>
  </si>
  <si>
    <t>RODRIGO BARROS DE ALMEIDA</t>
  </si>
  <si>
    <t>20% INSS</t>
  </si>
  <si>
    <t>PAGAMENTO SODEXO</t>
  </si>
  <si>
    <t>SODEXO PASS DO BRASIL SERVIÇOS E COMÉRCIO S.A.</t>
  </si>
  <si>
    <t>PAGAMENTO NOTA FISCAL</t>
  </si>
  <si>
    <t>G&amp;P PROJETO E SISTEMAS S/A</t>
  </si>
  <si>
    <t>CONTRATAÇÃO CONSULTORIA ESPECIALIZADA EM RH</t>
  </si>
  <si>
    <t>MR PEOPLE CONSULTORIA EM GESTÃO DE PESSOAS LTDA ME</t>
  </si>
  <si>
    <t>AR CONDICIONADO MECÂNICO DE JANELA</t>
  </si>
  <si>
    <t>ANCESTRAL COMERCIO E SERVIÇOS LTDA</t>
  </si>
  <si>
    <t>CONTRATAÇÃO DE TREINAMENTO NO TEMA "ELABORAÇÃO DE NOTAS TÉCNICAS, NOTAS INFORMATIVAS, RELATÓRIOS, PARECERES E DESPACHOS"</t>
  </si>
  <si>
    <t>IOC CAPACITAÇÃO LTDA</t>
  </si>
  <si>
    <t>PTRES</t>
  </si>
  <si>
    <t>Grupo Despesa</t>
  </si>
  <si>
    <t>3</t>
  </si>
  <si>
    <t>1</t>
  </si>
  <si>
    <t>4</t>
  </si>
  <si>
    <t>% após SAE</t>
  </si>
  <si>
    <t>DOTACAO ATUALIZADA (A)</t>
  </si>
  <si>
    <t>DESPESAS EMPENHADAS (E)</t>
  </si>
  <si>
    <t>SAE (S)</t>
  </si>
  <si>
    <t>DISPONÍVEL: (A - E - S)</t>
  </si>
  <si>
    <t>SAE   -   Solicitação   de   Autorização   de   Empenho</t>
  </si>
  <si>
    <t>SOLICITAÇÕES</t>
  </si>
  <si>
    <t>Centro  Custo</t>
  </si>
  <si>
    <t>PASSAGENS AÉREAS E HOSPEDAGEM</t>
  </si>
  <si>
    <t>AEROTUR</t>
  </si>
  <si>
    <t>ACERTO DESPESAS VIAGEM</t>
  </si>
  <si>
    <t>ANA CAROLINA ZOPPAS COSTI</t>
  </si>
  <si>
    <t>Em aprovação-pendente</t>
  </si>
  <si>
    <t>PASSAGENS E DESPESAS COM LOCOMOÇÃO</t>
  </si>
  <si>
    <t>SUREG GO</t>
  </si>
  <si>
    <t>SERVIÇOS DE TERCEIROS - PESSOA FÍSICA</t>
  </si>
  <si>
    <t>OUTROS SERVIÇOS - PESSOA JURÍDICA</t>
  </si>
  <si>
    <t>NOTEBOOK (SERVIÇO DE ASSISTÊNCIA TÉCNICA)</t>
  </si>
  <si>
    <t>LTA-RH INFORMÁTICA, COMÉRCIO, REPRESENTAÇÕES LTDA</t>
  </si>
  <si>
    <t>TERMO DE EXECUÇÃO DESCENTRALIZADA CPRM X UFRN</t>
  </si>
  <si>
    <t>UNIVERSIDADE FEDERAL DO RIO GRANDE DO NORTE</t>
  </si>
  <si>
    <t>Total Geral</t>
  </si>
  <si>
    <t>Execução - LOA 2020 Diário</t>
  </si>
  <si>
    <t>Item Informação</t>
  </si>
  <si>
    <t>DESPESAS EMPENHADAS (CONTROLE EMPENHO)</t>
  </si>
  <si>
    <t>DESPESAS LIQUIDADAS (CONTROLE EMPENHO)</t>
  </si>
  <si>
    <t>DESPESAS PAGAS (CONTROLE EMPENHO)</t>
  </si>
  <si>
    <t>Saldo - Moeda Origem (Item Informação)</t>
  </si>
  <si>
    <t>TOTAL</t>
  </si>
  <si>
    <t>posição em:</t>
  </si>
  <si>
    <t>NOTEBOOK (HARDWARE)</t>
  </si>
  <si>
    <t>CURSO IPH</t>
  </si>
  <si>
    <t>FUNDAÇÃO DE APOIO DA UNIVERSIDADE FEDERAL DO RIO GRANDE DO SUL</t>
  </si>
  <si>
    <t>ANA LÚCIA PISSURNO</t>
  </si>
  <si>
    <t>DOUGLAS  HENRIQUE BOTELHO</t>
  </si>
  <si>
    <t>AQUISIÇÕES E RENOVAÇÕES DE SOFTWARES</t>
  </si>
  <si>
    <t>CSKS SOLUÇÕES EM TECNOLOGIA LTDA</t>
  </si>
  <si>
    <t>PRESTAÇÃO DE SERVIÇOS DE LIMPEZA E CONSERVAÇÃO NO ERJ E NO MUSEU</t>
  </si>
  <si>
    <t>CONTRATAÇÃO DE FERRAMENTA DE MONITORAMENTO CONTÍNUO DE CLIMA.</t>
  </si>
  <si>
    <t>PULSES SERVICOS DIGITAIS LTDA</t>
  </si>
  <si>
    <t>LOCAÇÃO DE VEÍCULO S/MOTORISTA PARA ATENDER A DIRETORIA DA CPRM. CONTRATO Nº 002/PR/16</t>
  </si>
  <si>
    <t>YRUAMARIO TRANSPORTES E TURISMO LTDA-ME</t>
  </si>
  <si>
    <t>MANUTENÇÃO EVOLUTIVA/RENOVAÇÃO DO SOFTWARE KINGDOM</t>
  </si>
  <si>
    <t>IHS INFORMAÇÕES E INSIGHT LTDA</t>
  </si>
  <si>
    <t>DESENVOLVIMENTO DE ATIVIDADES QUE VIABILIZEM A IMPLANTAÇÃO DE SERVIÇOS DE COMUNICAÇÃO E COLABORAÇÃO, BEM COMO INFRAESTRUTURA DE REDES AVANÇADAS, INTEGRADOS À RNP PARA USO PELA CPRM.?</t>
  </si>
  <si>
    <t>MICROPIPETAS MECÂNICAS COM VOLUME AJUSTÁVEL DE 100 A 1000 MICROLITROS - COMPLEMENTO DA SAE74263</t>
  </si>
  <si>
    <t>CPRM\marcelo.aguiar</t>
  </si>
  <si>
    <t>MINISTÉRIO DA CIÊNCIA, TECNOLOGIA E INOVAÇÕES ? MCTI</t>
  </si>
  <si>
    <t>RENOVAÇÃO SOFTWARE</t>
  </si>
  <si>
    <t>REAGENTES ANALÍTICOS PARA ENSAIOS NO LAMIN/RJ - RCS 205411 - COMPLEM. SAE 73050</t>
  </si>
  <si>
    <t>AQUISIÇÃO DE MATERIAL DE CONSUMO</t>
  </si>
  <si>
    <t>COMPANHIA DE PESQUISA DE RECURSOS MINERAIS.</t>
  </si>
  <si>
    <t>OBRA E SERVIÇOS DE ENGENHARIA, COM ÊNFASE NA ÁREA AMBIENTAL, VISANDO À RECUPERAÇÃO E REABILITAÇÃO DOS RECURSOS HÍDRICOS E DO AMBIENTE TERRESTRE EM ÁREA DEGRADADA PELA MINERAÇÃO DE CARVÃO DA EXTINTA EMPRESA CARBONÍFERA TREVISO S/A, COM SUPERFÍCIE DE 77,41 HECTARES, DENOMINADA ÁREA VI.2 - ITANEMA I</t>
  </si>
  <si>
    <t>BIPE, MIRA,BASTÃO</t>
  </si>
  <si>
    <t>NÍVEL E ESTAÇÃO TOTAL</t>
  </si>
  <si>
    <t>MONITOR 23 E 27 POLEGADAS</t>
  </si>
  <si>
    <t>Execução Orçamentária - Diretorias e Ações Dez/20</t>
  </si>
  <si>
    <t>EQUIPAMENTOS</t>
  </si>
  <si>
    <t>DESPESAS REFERENTE AS VIAGENS DE ESTUDO IN LOCO 2020 TAXI</t>
  </si>
  <si>
    <t>MATERIAL PARA ATENDIMENTO AS NECESSIDADES DO MUSEU</t>
  </si>
  <si>
    <t>ALEXANDRE CARLOS DA SILVA</t>
  </si>
  <si>
    <t>DOUGLAS HENRIQUE BOTELHO DA SILVA</t>
  </si>
  <si>
    <t>AGÊNCIA AEROTUR LTDA - EPP</t>
  </si>
  <si>
    <t>SERVIÇOS DE IMPLANTAÇÃO, INSTALAÇÃO E MANUTENÇÃO DA REDE SISMOGRÁFICA NACIONAL</t>
  </si>
  <si>
    <t>FUNDAÇÃO DE DESENVOLVIMENTO DA PESQUISA - FUNDEP</t>
  </si>
  <si>
    <t>MARCELO ESTEVES ALMEIDA</t>
  </si>
  <si>
    <t>DESPESA COM COMBUSTÍVEL/TRANSPORTE</t>
  </si>
  <si>
    <t>RAQUEL SANTOS DA SILVA</t>
  </si>
  <si>
    <t>BRASÍLIA</t>
  </si>
  <si>
    <t>DANIEL DE OLIVEIRA</t>
  </si>
  <si>
    <t>REEMBOLSO DE VIAGEM</t>
  </si>
  <si>
    <t>MYLÈNE LUÍZA CUNHA BERBERT-BORN</t>
  </si>
  <si>
    <t>DESPESA COM AGUA MINERAL</t>
  </si>
  <si>
    <t>PASSAGEM AÉREA</t>
  </si>
  <si>
    <t>HOSPEDAGEM DE QUARENTENA</t>
  </si>
  <si>
    <t>DESPESAS COM ESTACIONAMENTO, PEDÁGIOS, COMBUSTÍVEL E EXAME,</t>
  </si>
  <si>
    <t>RICARDO GUIMARÃES DA ROCHA BARCELOS</t>
  </si>
  <si>
    <t>MANAUS</t>
  </si>
  <si>
    <t>Em consolidação</t>
  </si>
  <si>
    <t>28/12/2020</t>
  </si>
  <si>
    <t>SERVIÇO DE INCLUSÃO E INSTALAÇÃO DE TOMADAS 220V.</t>
  </si>
  <si>
    <t>CASA DA TELHA MAT. DE CONST. LTDA</t>
  </si>
  <si>
    <t>FRASCO EM POLIPROPILENO, AUTOCLAVÁVEL ATÉ 140°C, COM GRADUAÇÃO, TAMPA ROSQUEÁVEL À PROVA DE VAZAMENTO, BOCA ESTREITA DE 30 MM DE DIÂMETRO, ALTURA BOCA: 3,5 CM, ALTURA CORPO: 17,5 CM, CAPACIDADE DE 1000 ML, TAMPA AZUL - RCS 378.071</t>
  </si>
  <si>
    <t>ACMA LABS SOLUÇÕES LABORATORIAIS LTDA</t>
  </si>
  <si>
    <t>ELITE AUTOMAÇÃO COMERCIO E SERVIÇOS LTDA</t>
  </si>
  <si>
    <t>DESPESA COM TRANSPORTE</t>
  </si>
  <si>
    <t>CASSIANO DE SOUZA ALVES</t>
  </si>
  <si>
    <t>DESPESAS URGENTES RESERVAS TÉCNICAS : CONSERVAÇÃO ACERVOS</t>
  </si>
  <si>
    <t>NATHALIA WINKELMANN ROITBERG</t>
  </si>
  <si>
    <t>PRSTAÇÃO  DE SERVIÇOS DE APOIO ADMINISTRATIVO. CONTRATO Nº 043/PR/15</t>
  </si>
  <si>
    <t>MATERIAIS DIVERSOS</t>
  </si>
  <si>
    <t>COMPANHIA DE PESQUISA DE RECUSOS MINERAIS- CPRM</t>
  </si>
  <si>
    <t>DESPESA COM PASSAGENS E LOCOMOÇÃO</t>
  </si>
  <si>
    <t>REEMBOLSO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</si>
</sst>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;\(#,##0\)"/>
    <numFmt numFmtId="165" formatCode="[$-10416]dddd\,\ d&quot; de &quot;mmmm&quot; de &quot;yyyy\ h:mm"/>
    <numFmt numFmtId="166" formatCode="[$-10416]dd/mm/yyyy"/>
    <numFmt numFmtId="167" formatCode="[$-10416]&quot;R$&quot;\ #,##0.00;\(&quot;R$&quot;\ #,##0.00\)"/>
    <numFmt numFmtId="168" formatCode="_-* #,##0_-;\-* #,##0_-;_-* &quot;-&quot;??_-;_-@_-"/>
    <numFmt numFmtId="169" formatCode="#,##0_);\(#,##0\)"/>
  </numFmts>
  <fonts count="25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10"/>
      <color rgb="FF000000"/>
      <name val="Arial"/>
      <family val="2"/>
    </font>
    <font>
      <sz val="18"/>
      <color rgb="FF000000"/>
      <name val="Tahoma"/>
    </font>
    <font>
      <b/>
      <sz val="8"/>
      <color rgb="FF0B428E"/>
      <name val="Arial"/>
    </font>
    <font>
      <sz val="8"/>
      <color rgb="FF25396E"/>
      <name val="Arial"/>
    </font>
    <font>
      <sz val="8"/>
      <color rgb="FF000000"/>
      <name val="Arial"/>
    </font>
    <font>
      <b/>
      <sz val="14"/>
      <color rgb="FF000000"/>
      <name val="Arial"/>
      <charset val="1"/>
    </font>
    <font>
      <sz val="10"/>
      <name val="Arial"/>
    </font>
    <font>
      <sz val="10"/>
      <color rgb="FF000000"/>
      <name val="Arial"/>
      <charset val="1"/>
    </font>
    <font>
      <sz val="18"/>
      <color rgb="FF000000"/>
      <name val="Arial"/>
      <charset val="1"/>
    </font>
    <font>
      <b/>
      <sz val="11.95"/>
      <color rgb="FF000000"/>
      <name val="Arial"/>
      <charset val="1"/>
    </font>
    <font>
      <b/>
      <sz val="10"/>
      <color rgb="FF000000"/>
      <name val="Arial"/>
      <charset val="1"/>
    </font>
    <font>
      <b/>
      <sz val="11"/>
      <color rgb="FF000000"/>
      <name val="Arial"/>
      <charset val="1"/>
    </font>
  </fonts>
  <fills count="1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rgb="FFC0C0C0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medium">
        <color theme="4" tint="-0.2499465926084170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7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68" fontId="0" fillId="0" borderId="0" xfId="2" applyNumberFormat="1" applyFont="1" applyAlignment="1">
      <alignment horizontal="right"/>
    </xf>
    <xf numFmtId="168" fontId="2" fillId="2" borderId="10" xfId="2" applyNumberFormat="1" applyFont="1" applyFill="1" applyBorder="1" applyAlignment="1">
      <alignment horizontal="right" vertical="center" wrapText="1"/>
    </xf>
    <xf numFmtId="168" fontId="1" fillId="4" borderId="2" xfId="2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164" fontId="11" fillId="4" borderId="10" xfId="0" applyNumberFormat="1" applyFont="1" applyFill="1" applyBorder="1" applyAlignment="1">
      <alignment horizontal="right" vertical="center"/>
    </xf>
    <xf numFmtId="9" fontId="9" fillId="6" borderId="10" xfId="1" applyFont="1" applyFill="1" applyBorder="1" applyAlignment="1">
      <alignment horizontal="center" vertical="center"/>
    </xf>
    <xf numFmtId="164" fontId="9" fillId="6" borderId="10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164" fontId="12" fillId="3" borderId="10" xfId="0" applyNumberFormat="1" applyFont="1" applyFill="1" applyBorder="1" applyAlignment="1">
      <alignment horizontal="right" vertical="center"/>
    </xf>
    <xf numFmtId="9" fontId="10" fillId="7" borderId="10" xfId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 wrapText="1"/>
    </xf>
    <xf numFmtId="164" fontId="11" fillId="4" borderId="12" xfId="0" applyNumberFormat="1" applyFont="1" applyFill="1" applyBorder="1" applyAlignment="1">
      <alignment horizontal="right" vertical="center"/>
    </xf>
    <xf numFmtId="9" fontId="9" fillId="6" borderId="12" xfId="1" applyFont="1" applyFill="1" applyBorder="1" applyAlignment="1">
      <alignment horizontal="center" vertical="center"/>
    </xf>
    <xf numFmtId="164" fontId="9" fillId="6" borderId="12" xfId="0" applyNumberFormat="1" applyFont="1" applyFill="1" applyBorder="1" applyAlignment="1">
      <alignment horizontal="right" vertical="center"/>
    </xf>
    <xf numFmtId="9" fontId="9" fillId="6" borderId="13" xfId="1" applyFont="1" applyFill="1" applyBorder="1" applyAlignment="1">
      <alignment horizontal="center" vertical="center"/>
    </xf>
    <xf numFmtId="9" fontId="9" fillId="6" borderId="15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164" fontId="12" fillId="3" borderId="17" xfId="0" applyNumberFormat="1" applyFont="1" applyFill="1" applyBorder="1" applyAlignment="1">
      <alignment horizontal="right" vertical="center"/>
    </xf>
    <xf numFmtId="9" fontId="10" fillId="7" borderId="17" xfId="1" applyFont="1" applyFill="1" applyBorder="1" applyAlignment="1">
      <alignment horizontal="center" vertical="center"/>
    </xf>
    <xf numFmtId="9" fontId="10" fillId="7" borderId="18" xfId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164" fontId="10" fillId="7" borderId="21" xfId="0" applyNumberFormat="1" applyFont="1" applyFill="1" applyBorder="1" applyAlignment="1">
      <alignment horizontal="right" vertical="center"/>
    </xf>
    <xf numFmtId="9" fontId="10" fillId="7" borderId="21" xfId="1" applyFont="1" applyFill="1" applyBorder="1" applyAlignment="1">
      <alignment horizontal="center" vertical="center"/>
    </xf>
    <xf numFmtId="9" fontId="10" fillId="7" borderId="22" xfId="1" applyFont="1" applyFill="1" applyBorder="1" applyAlignment="1">
      <alignment horizontal="center" vertical="center"/>
    </xf>
    <xf numFmtId="0" fontId="0" fillId="0" borderId="0" xfId="0" applyBorder="1"/>
    <xf numFmtId="0" fontId="6" fillId="4" borderId="30" xfId="0" applyFont="1" applyFill="1" applyBorder="1" applyAlignment="1">
      <alignment horizontal="left" vertical="center" wrapText="1"/>
    </xf>
    <xf numFmtId="164" fontId="11" fillId="4" borderId="30" xfId="0" applyNumberFormat="1" applyFont="1" applyFill="1" applyBorder="1" applyAlignment="1">
      <alignment horizontal="right" vertical="center"/>
    </xf>
    <xf numFmtId="9" fontId="9" fillId="6" borderId="30" xfId="1" applyFont="1" applyFill="1" applyBorder="1" applyAlignment="1">
      <alignment horizontal="center" vertical="center"/>
    </xf>
    <xf numFmtId="164" fontId="9" fillId="6" borderId="30" xfId="0" applyNumberFormat="1" applyFont="1" applyFill="1" applyBorder="1" applyAlignment="1">
      <alignment horizontal="right" vertical="center"/>
    </xf>
    <xf numFmtId="9" fontId="9" fillId="6" borderId="31" xfId="1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left" vertical="center" wrapText="1"/>
    </xf>
    <xf numFmtId="164" fontId="11" fillId="4" borderId="33" xfId="0" applyNumberFormat="1" applyFont="1" applyFill="1" applyBorder="1" applyAlignment="1">
      <alignment horizontal="right" vertical="center"/>
    </xf>
    <xf numFmtId="9" fontId="9" fillId="6" borderId="33" xfId="1" applyFont="1" applyFill="1" applyBorder="1" applyAlignment="1">
      <alignment horizontal="center" vertical="center"/>
    </xf>
    <xf numFmtId="164" fontId="9" fillId="6" borderId="33" xfId="0" applyNumberFormat="1" applyFont="1" applyFill="1" applyBorder="1" applyAlignment="1">
      <alignment horizontal="right" vertical="center"/>
    </xf>
    <xf numFmtId="9" fontId="9" fillId="6" borderId="34" xfId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left" vertical="center"/>
    </xf>
    <xf numFmtId="164" fontId="12" fillId="3" borderId="33" xfId="0" applyNumberFormat="1" applyFont="1" applyFill="1" applyBorder="1" applyAlignment="1">
      <alignment horizontal="right" vertical="center"/>
    </xf>
    <xf numFmtId="9" fontId="10" fillId="7" borderId="33" xfId="1" applyFont="1" applyFill="1" applyBorder="1" applyAlignment="1">
      <alignment horizontal="center" vertical="center"/>
    </xf>
    <xf numFmtId="9" fontId="10" fillId="7" borderId="34" xfId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/>
    </xf>
    <xf numFmtId="164" fontId="12" fillId="3" borderId="36" xfId="0" applyNumberFormat="1" applyFont="1" applyFill="1" applyBorder="1" applyAlignment="1">
      <alignment horizontal="right" vertical="center"/>
    </xf>
    <xf numFmtId="9" fontId="10" fillId="7" borderId="36" xfId="1" applyFont="1" applyFill="1" applyBorder="1" applyAlignment="1">
      <alignment horizontal="center" vertical="center"/>
    </xf>
    <xf numFmtId="9" fontId="10" fillId="7" borderId="37" xfId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9" fontId="7" fillId="0" borderId="0" xfId="1" applyFont="1" applyAlignment="1">
      <alignment horizontal="right" vertical="center"/>
    </xf>
    <xf numFmtId="164" fontId="12" fillId="10" borderId="10" xfId="0" applyNumberFormat="1" applyFont="1" applyFill="1" applyBorder="1" applyAlignment="1">
      <alignment horizontal="right" vertical="center"/>
    </xf>
    <xf numFmtId="9" fontId="10" fillId="11" borderId="10" xfId="1" applyFont="1" applyFill="1" applyBorder="1" applyAlignment="1">
      <alignment horizontal="center" vertical="center"/>
    </xf>
    <xf numFmtId="164" fontId="12" fillId="12" borderId="10" xfId="0" applyNumberFormat="1" applyFont="1" applyFill="1" applyBorder="1" applyAlignment="1">
      <alignment horizontal="right" vertical="center"/>
    </xf>
    <xf numFmtId="9" fontId="10" fillId="12" borderId="10" xfId="1" applyFont="1" applyFill="1" applyBorder="1" applyAlignment="1">
      <alignment horizontal="center" vertical="center"/>
    </xf>
    <xf numFmtId="164" fontId="12" fillId="12" borderId="17" xfId="0" applyNumberFormat="1" applyFont="1" applyFill="1" applyBorder="1" applyAlignment="1">
      <alignment horizontal="right" vertical="center"/>
    </xf>
    <xf numFmtId="9" fontId="10" fillId="12" borderId="17" xfId="1" applyFont="1" applyFill="1" applyBorder="1" applyAlignment="1">
      <alignment horizontal="center" vertical="center"/>
    </xf>
    <xf numFmtId="164" fontId="12" fillId="12" borderId="33" xfId="0" applyNumberFormat="1" applyFont="1" applyFill="1" applyBorder="1" applyAlignment="1">
      <alignment horizontal="right" vertical="center"/>
    </xf>
    <xf numFmtId="9" fontId="10" fillId="12" borderId="33" xfId="1" applyFont="1" applyFill="1" applyBorder="1" applyAlignment="1">
      <alignment horizontal="center" vertical="center"/>
    </xf>
    <xf numFmtId="164" fontId="12" fillId="12" borderId="36" xfId="0" applyNumberFormat="1" applyFont="1" applyFill="1" applyBorder="1" applyAlignment="1">
      <alignment horizontal="right" vertical="center"/>
    </xf>
    <xf numFmtId="9" fontId="10" fillId="12" borderId="36" xfId="1" applyFont="1" applyFill="1" applyBorder="1" applyAlignment="1">
      <alignment horizontal="center" vertical="center"/>
    </xf>
    <xf numFmtId="164" fontId="10" fillId="12" borderId="21" xfId="0" applyNumberFormat="1" applyFont="1" applyFill="1" applyBorder="1" applyAlignment="1">
      <alignment horizontal="right" vertical="center"/>
    </xf>
    <xf numFmtId="9" fontId="10" fillId="12" borderId="21" xfId="1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left" vertical="center" wrapText="1"/>
    </xf>
    <xf numFmtId="0" fontId="1" fillId="14" borderId="3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left" vertical="center" wrapText="1"/>
    </xf>
    <xf numFmtId="168" fontId="8" fillId="14" borderId="3" xfId="2" applyNumberFormat="1" applyFont="1" applyFill="1" applyBorder="1" applyAlignment="1">
      <alignment horizontal="right" vertical="center" wrapText="1"/>
    </xf>
    <xf numFmtId="49" fontId="7" fillId="0" borderId="0" xfId="1" applyNumberFormat="1" applyFont="1" applyAlignment="1">
      <alignment horizontal="right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top"/>
    </xf>
    <xf numFmtId="0" fontId="15" fillId="2" borderId="10" xfId="0" applyFont="1" applyFill="1" applyBorder="1" applyAlignment="1">
      <alignment horizontal="center" vertical="center" wrapText="1"/>
    </xf>
    <xf numFmtId="1" fontId="15" fillId="2" borderId="10" xfId="0" applyNumberFormat="1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169" fontId="17" fillId="4" borderId="1" xfId="0" applyNumberFormat="1" applyFont="1" applyFill="1" applyBorder="1" applyAlignment="1">
      <alignment horizontal="right" vertical="center"/>
    </xf>
    <xf numFmtId="169" fontId="17" fillId="4" borderId="2" xfId="0" applyNumberFormat="1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left" vertical="center"/>
    </xf>
    <xf numFmtId="169" fontId="15" fillId="3" borderId="1" xfId="0" applyNumberFormat="1" applyFont="1" applyFill="1" applyBorder="1" applyAlignment="1">
      <alignment horizontal="right" vertical="center"/>
    </xf>
    <xf numFmtId="169" fontId="15" fillId="3" borderId="2" xfId="0" applyNumberFormat="1" applyFont="1" applyFill="1" applyBorder="1" applyAlignment="1">
      <alignment horizontal="right" vertical="center"/>
    </xf>
    <xf numFmtId="167" fontId="20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0" borderId="7" xfId="0" applyNumberFormat="1" applyFont="1" applyFill="1" applyBorder="1" applyAlignment="1" applyProtection="1">
      <alignment vertical="top" wrapText="1" readingOrder="1"/>
      <protection locked="0"/>
    </xf>
    <xf numFmtId="167" fontId="24" fillId="13" borderId="7" xfId="0" applyNumberFormat="1" applyFont="1" applyFill="1" applyBorder="1" applyAlignment="1" applyProtection="1">
      <alignment vertical="top" wrapText="1" readingOrder="1"/>
      <protection locked="0"/>
    </xf>
    <xf numFmtId="167" fontId="24" fillId="8" borderId="7" xfId="0" applyNumberFormat="1" applyFont="1" applyFill="1" applyBorder="1" applyAlignment="1" applyProtection="1">
      <alignment vertical="top" wrapText="1" readingOrder="1"/>
      <protection locked="0"/>
    </xf>
    <xf numFmtId="0" fontId="20" fillId="13" borderId="7" xfId="0" applyFont="1" applyFill="1" applyBorder="1" applyAlignment="1" applyProtection="1">
      <alignment vertical="top" wrapText="1" readingOrder="1"/>
      <protection locked="0"/>
    </xf>
    <xf numFmtId="0" fontId="20" fillId="0" borderId="7" xfId="0" applyFont="1" applyFill="1" applyBorder="1" applyAlignment="1" applyProtection="1">
      <alignment vertical="top" wrapText="1" readingOrder="1"/>
      <protection locked="0"/>
    </xf>
    <xf numFmtId="0" fontId="19" fillId="0" borderId="0" xfId="0" applyFont="1" applyFill="1" applyBorder="1"/>
    <xf numFmtId="0" fontId="22" fillId="8" borderId="7" xfId="0" applyFont="1" applyFill="1" applyBorder="1" applyAlignment="1" applyProtection="1">
      <alignment vertical="top" wrapText="1" readingOrder="1"/>
      <protection locked="0"/>
    </xf>
    <xf numFmtId="0" fontId="20" fillId="8" borderId="7" xfId="0" applyFont="1" applyFill="1" applyBorder="1" applyAlignment="1" applyProtection="1">
      <alignment vertical="top" wrapText="1" readingOrder="1"/>
      <protection locked="0"/>
    </xf>
    <xf numFmtId="0" fontId="16" fillId="4" borderId="1" xfId="0" applyFont="1" applyFill="1" applyBorder="1" applyAlignment="1">
      <alignment horizontal="left" vertical="center" wrapText="1"/>
    </xf>
    <xf numFmtId="0" fontId="20" fillId="8" borderId="7" xfId="0" applyFont="1" applyFill="1" applyBorder="1" applyAlignment="1" applyProtection="1">
      <alignment vertical="top" wrapText="1" readingOrder="1"/>
      <protection locked="0"/>
    </xf>
    <xf numFmtId="0" fontId="19" fillId="0" borderId="8" xfId="0" applyFont="1" applyFill="1" applyBorder="1" applyAlignment="1" applyProtection="1">
      <alignment vertical="top" wrapText="1"/>
      <protection locked="0"/>
    </xf>
    <xf numFmtId="0" fontId="23" fillId="9" borderId="7" xfId="0" applyFont="1" applyFill="1" applyBorder="1" applyAlignment="1" applyProtection="1">
      <alignment vertical="top" wrapText="1" readingOrder="1"/>
      <protection locked="0"/>
    </xf>
    <xf numFmtId="0" fontId="19" fillId="9" borderId="38" xfId="0" applyFont="1" applyFill="1" applyBorder="1" applyAlignment="1" applyProtection="1">
      <alignment vertical="top" wrapText="1"/>
      <protection locked="0"/>
    </xf>
    <xf numFmtId="166" fontId="20" fillId="0" borderId="7" xfId="0" applyNumberFormat="1" applyFont="1" applyFill="1" applyBorder="1" applyAlignment="1" applyProtection="1">
      <alignment vertical="top" wrapText="1" readingOrder="1"/>
      <protection locked="0"/>
    </xf>
    <xf numFmtId="0" fontId="20" fillId="0" borderId="7" xfId="0" applyFont="1" applyFill="1" applyBorder="1" applyAlignment="1" applyProtection="1">
      <alignment vertical="top" wrapText="1" readingOrder="1"/>
      <protection locked="0"/>
    </xf>
    <xf numFmtId="0" fontId="20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22" fillId="13" borderId="7" xfId="0" applyFont="1" applyFill="1" applyBorder="1" applyAlignment="1" applyProtection="1">
      <alignment vertical="top" wrapText="1" readingOrder="1"/>
      <protection locked="0"/>
    </xf>
    <xf numFmtId="0" fontId="20" fillId="13" borderId="7" xfId="0" applyFont="1" applyFill="1" applyBorder="1" applyAlignment="1" applyProtection="1">
      <alignment vertical="top" wrapText="1" readingOrder="1"/>
      <protection locked="0"/>
    </xf>
    <xf numFmtId="0" fontId="19" fillId="9" borderId="9" xfId="0" applyFont="1" applyFill="1" applyBorder="1" applyAlignment="1" applyProtection="1">
      <alignment vertical="top" wrapText="1"/>
      <protection locked="0"/>
    </xf>
    <xf numFmtId="0" fontId="22" fillId="8" borderId="7" xfId="0" applyFont="1" applyFill="1" applyBorder="1" applyAlignment="1" applyProtection="1">
      <alignment vertical="top" wrapText="1" readingOrder="1"/>
      <protection locked="0"/>
    </xf>
    <xf numFmtId="0" fontId="18" fillId="8" borderId="0" xfId="0" applyFont="1" applyFill="1" applyBorder="1" applyAlignment="1" applyProtection="1">
      <alignment horizontal="center" vertical="top" wrapText="1" readingOrder="1"/>
      <protection locked="0"/>
    </xf>
    <xf numFmtId="0" fontId="19" fillId="0" borderId="0" xfId="0" applyFont="1" applyFill="1" applyBorder="1"/>
    <xf numFmtId="165" fontId="20" fillId="0" borderId="0" xfId="0" applyNumberFormat="1" applyFont="1" applyFill="1" applyBorder="1" applyAlignment="1" applyProtection="1">
      <alignment vertical="top" wrapText="1" readingOrder="1"/>
      <protection locked="0"/>
    </xf>
    <xf numFmtId="0" fontId="20" fillId="0" borderId="0" xfId="0" applyFont="1" applyFill="1" applyBorder="1" applyAlignment="1" applyProtection="1">
      <alignment vertical="top" wrapText="1" readingOrder="1"/>
      <protection locked="0"/>
    </xf>
    <xf numFmtId="0" fontId="21" fillId="8" borderId="0" xfId="0" applyFont="1" applyFill="1" applyBorder="1" applyAlignment="1" applyProtection="1">
      <alignment horizontal="center" vertical="top" wrapText="1" readingOrder="1"/>
      <protection locked="0"/>
    </xf>
    <xf numFmtId="0" fontId="1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9" fontId="5" fillId="2" borderId="24" xfId="1" applyFont="1" applyFill="1" applyBorder="1" applyAlignment="1">
      <alignment horizontal="center" vertical="center" wrapText="1"/>
    </xf>
    <xf numFmtId="9" fontId="5" fillId="2" borderId="27" xfId="1" applyFont="1" applyFill="1" applyBorder="1" applyAlignment="1">
      <alignment horizontal="center" vertical="center" wrapText="1"/>
    </xf>
    <xf numFmtId="9" fontId="2" fillId="2" borderId="24" xfId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1" fontId="2" fillId="12" borderId="24" xfId="0" applyNumberFormat="1" applyFont="1" applyFill="1" applyBorder="1" applyAlignment="1">
      <alignment horizontal="center" vertical="center" wrapText="1"/>
    </xf>
    <xf numFmtId="1" fontId="5" fillId="12" borderId="27" xfId="0" applyNumberFormat="1" applyFont="1" applyFill="1" applyBorder="1" applyAlignment="1">
      <alignment horizontal="center" vertical="center" wrapText="1"/>
    </xf>
    <xf numFmtId="9" fontId="2" fillId="12" borderId="24" xfId="1" applyFont="1" applyFill="1" applyBorder="1" applyAlignment="1">
      <alignment horizontal="center" vertical="center" wrapText="1"/>
    </xf>
    <xf numFmtId="9" fontId="5" fillId="12" borderId="27" xfId="1" applyFont="1" applyFill="1" applyBorder="1" applyAlignment="1">
      <alignment horizontal="center" vertical="center" wrapText="1"/>
    </xf>
    <xf numFmtId="9" fontId="5" fillId="2" borderId="25" xfId="1" applyFont="1" applyFill="1" applyBorder="1" applyAlignment="1">
      <alignment horizontal="center" vertical="center" wrapText="1"/>
    </xf>
    <xf numFmtId="9" fontId="5" fillId="2" borderId="28" xfId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40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0.22427696413125078</c:v>
                </c:pt>
                <c:pt idx="1">
                  <c:v>0.14227050712817263</c:v>
                </c:pt>
                <c:pt idx="2">
                  <c:v>0.14151257687606744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0.76452208889104922</c:v>
                </c:pt>
                <c:pt idx="1">
                  <c:v>0.53145756852070392</c:v>
                </c:pt>
                <c:pt idx="2">
                  <c:v>0.5056938874222372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0.78667360087047788</c:v>
                </c:pt>
                <c:pt idx="1">
                  <c:v>0.56014466151380937</c:v>
                </c:pt>
                <c:pt idx="2">
                  <c:v>0.48780001482602886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0.83336415409519193</c:v>
                </c:pt>
                <c:pt idx="1">
                  <c:v>0.41797980362208964</c:v>
                </c:pt>
                <c:pt idx="2">
                  <c:v>0.39823658277784335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0.84836422709077308</c:v>
                </c:pt>
                <c:pt idx="1">
                  <c:v>0.49822547054366745</c:v>
                </c:pt>
                <c:pt idx="2">
                  <c:v>0.49494977654742278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0.94742051125125948</c:v>
                </c:pt>
                <c:pt idx="1">
                  <c:v>0.64449429712281225</c:v>
                </c:pt>
                <c:pt idx="2">
                  <c:v>0.61733239392469308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0.92915181475237274</c:v>
                </c:pt>
                <c:pt idx="1">
                  <c:v>0.62904615744838865</c:v>
                </c:pt>
                <c:pt idx="2">
                  <c:v>0.55782907276838489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0.95769010312363867</c:v>
                </c:pt>
                <c:pt idx="1">
                  <c:v>0.80486307052340411</c:v>
                </c:pt>
                <c:pt idx="2">
                  <c:v>0.78659291820371435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0.97898092048326824</c:v>
                </c:pt>
                <c:pt idx="1">
                  <c:v>0.6106713025604793</c:v>
                </c:pt>
                <c:pt idx="2">
                  <c:v>0.58087513959954595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0.95158471434210301</c:v>
                </c:pt>
                <c:pt idx="1">
                  <c:v>0.90933352954696989</c:v>
                </c:pt>
                <c:pt idx="2">
                  <c:v>0.8986421531698715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0.98169535137692232</c:v>
                </c:pt>
                <c:pt idx="1">
                  <c:v>0.96992747740391561</c:v>
                </c:pt>
                <c:pt idx="2">
                  <c:v>0.94767926576816774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0.98798233370766708</c:v>
                </c:pt>
                <c:pt idx="1">
                  <c:v>0.92916935438552506</c:v>
                </c:pt>
                <c:pt idx="2">
                  <c:v>0.90479597126767108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0.79310822052232</c:v>
                </c:pt>
                <c:pt idx="1">
                  <c:v>0.73155863481751249</c:v>
                </c:pt>
                <c:pt idx="2">
                  <c:v>0.67490659756435145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0.57444173214819871</c:v>
                </c:pt>
                <c:pt idx="1">
                  <c:v>0.3462779740588619</c:v>
                </c:pt>
                <c:pt idx="2">
                  <c:v>0.33640295859196584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0.69681633048520553</c:v>
                </c:pt>
                <c:pt idx="1">
                  <c:v>0.69681633048520553</c:v>
                </c:pt>
                <c:pt idx="2">
                  <c:v>0.69681633048520553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0.98522011072257087</c:v>
                </c:pt>
                <c:pt idx="1">
                  <c:v>0.98522011072257087</c:v>
                </c:pt>
                <c:pt idx="2">
                  <c:v>0.90923725971901925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0.95322085471134554</c:v>
                </c:pt>
                <c:pt idx="1">
                  <c:v>0.3095490446004408</c:v>
                </c:pt>
                <c:pt idx="2">
                  <c:v>0.29671185821804014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0.84571773250446247</c:v>
                </c:pt>
                <c:pt idx="1">
                  <c:v>0.2633725610882009</c:v>
                </c:pt>
                <c:pt idx="2">
                  <c:v>0.2619113067027759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0.79086910783620279</c:v>
                </c:pt>
                <c:pt idx="1">
                  <c:v>0.57694130085428119</c:v>
                </c:pt>
                <c:pt idx="2">
                  <c:v>0.57097731446028732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0.57991100618462554</c:v>
                </c:pt>
                <c:pt idx="1">
                  <c:v>0.36309877298202992</c:v>
                </c:pt>
                <c:pt idx="2">
                  <c:v>0.34028276878968444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0.93827626731049829</c:v>
                </c:pt>
                <c:pt idx="1">
                  <c:v>0.63676185941865049</c:v>
                </c:pt>
                <c:pt idx="2">
                  <c:v>0.58754850190087526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0.87140898317019388</c:v>
                </c:pt>
                <c:pt idx="1">
                  <c:v>0.64036440175290388</c:v>
                </c:pt>
                <c:pt idx="2">
                  <c:v>0.61891732948404476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0.97383608149378542</c:v>
                </c:pt>
                <c:pt idx="1">
                  <c:v>0.91837986762443802</c:v>
                </c:pt>
                <c:pt idx="2">
                  <c:v>0.89338523250606772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21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4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47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6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6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84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89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16" Type="http://schemas.openxmlformats.org/officeDocument/2006/relationships/hyperlink" Target="http://cprmbd.cprm.gov.br/ReportServer?%2FRelatorio_SAE%2Fcentro%20de%20custo&amp;custo=4405033%20&amp;ano=2020&amp;rs%3AParameterLanguage=" TargetMode="External"/><Relationship Id="rId11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2" Type="http://schemas.openxmlformats.org/officeDocument/2006/relationships/hyperlink" Target="http://cprmbd.cprm.gov.br/ReportServer?%2FRelatorio_SAE%2Fcentro%20de%20custo&amp;custo=5061143%20&amp;ano=2020&amp;rs%3AParameterLanguage=" TargetMode="External"/><Relationship Id="rId37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53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58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7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79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5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0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22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27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4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48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6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69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51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7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80" Type="http://schemas.openxmlformats.org/officeDocument/2006/relationships/hyperlink" Target="http://cprmbd.cprm.gov.br/ReportServer?%2FRelatorio_SAE%2Fcentro%20de%20custo&amp;custo=4991087%20&amp;ano=2020&amp;rs%3AParameterLanguage=" TargetMode="External"/><Relationship Id="rId85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93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2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17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25" Type="http://schemas.openxmlformats.org/officeDocument/2006/relationships/hyperlink" Target="http://cprmbd.cprm.gov.br/ReportServer?%2FRelatorio_SAE%2Fcentro%20de%20custo&amp;custo=4001041%20&amp;ano=2020&amp;rs%3AParameterLanguage=" TargetMode="External"/><Relationship Id="rId33" Type="http://schemas.openxmlformats.org/officeDocument/2006/relationships/hyperlink" Target="http://cprmbd.cprm.gov.br/ReportServer?%2FRelatorio_SAE%2Fcentro%20de%20custo&amp;custo=4118550%20&amp;ano=2020&amp;rs%3AParameterLanguage=" TargetMode="External"/><Relationship Id="rId38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46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59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6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20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4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54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6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70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75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83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88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91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6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15" Type="http://schemas.openxmlformats.org/officeDocument/2006/relationships/hyperlink" Target="http://cprmbd.cprm.gov.br/ReportServer?%2FRelatorio_SAE%2Fcentro%20de%20custo&amp;custo=4003041%20&amp;ano=2020&amp;rs%3AParameterLanguage=" TargetMode="External"/><Relationship Id="rId23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2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36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49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57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0" Type="http://schemas.openxmlformats.org/officeDocument/2006/relationships/hyperlink" Target="http://cprmbd.cprm.gov.br/ReportServer?%2FRelatorio_SAE%2Fcentro%20de%20custo&amp;custo=4005043%20&amp;ano=2020&amp;rs%3AParameterLanguage=" TargetMode="External"/><Relationship Id="rId31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4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52" Type="http://schemas.openxmlformats.org/officeDocument/2006/relationships/hyperlink" Target="http://cprmbd.cprm.gov.br/ReportServer?%2FRelatorio_SAE%2Fcentro%20de%20custo&amp;custo=4483033%20&amp;ano=2020&amp;rs%3AParameterLanguage=" TargetMode="External"/><Relationship Id="rId60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65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7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7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81" Type="http://schemas.openxmlformats.org/officeDocument/2006/relationships/hyperlink" Target="http://cprmbd.cprm.gov.br/ReportServer?%2FRelatorio_SAE%2Fcentro%20de%20custo&amp;custo=1597040%20&amp;ano=2020&amp;rs%3AParameterLanguage=" TargetMode="External"/><Relationship Id="rId86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4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3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8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3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34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50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55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76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7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92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2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24" Type="http://schemas.openxmlformats.org/officeDocument/2006/relationships/hyperlink" Target="http://cprmbd.cprm.gov.br/ReportServer?%2FRelatorio_SAE%2Fcentro%20de%20custo&amp;custo=4501043%20&amp;ano=2020&amp;rs%3AParameterLanguage=" TargetMode="External"/><Relationship Id="rId4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45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66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87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6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82" Type="http://schemas.openxmlformats.org/officeDocument/2006/relationships/hyperlink" Target="http://cprmbd.cprm.gov.br/ReportServer?%2FRelatorio_SAE%2Fcentro%20de%20custo&amp;custo=1597040%20&amp;ano=2020&amp;rs%3AParameterLanguage=" TargetMode="External"/><Relationship Id="rId19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4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30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35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56" Type="http://schemas.openxmlformats.org/officeDocument/2006/relationships/hyperlink" Target="http://cprmbd.cprm.gov.br/ReportServer?%2FRelatorio_SAE%2Fcentro%20de%20custo&amp;custo=4104043%20&amp;ano=2020&amp;rs%3AParameterLanguage=" TargetMode="External"/><Relationship Id="rId77" Type="http://schemas.openxmlformats.org/officeDocument/2006/relationships/hyperlink" Target="http://cprmbd.cprm.gov.br/ReportServer?%2FRelatorio_SAE%2Fcentro%20de%20custo&amp;custo=4001045%20&amp;ano=2020&amp;rs%3AParameterLanguage=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7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2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6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5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4" Type="http://schemas.openxmlformats.org/officeDocument/2006/relationships/hyperlink" Target="http://cprmbd.cprm.gov.br/ReportServer?%2FRelatorio_SAE%2Fcentro%20de%20custo&amp;custo=4377084%20&amp;ano=2020&amp;rs%3AParameterLanguage=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5"/>
  <sheetViews>
    <sheetView workbookViewId="0">
      <pane ySplit="3" topLeftCell="A136" activePane="bottomLeft" state="frozen"/>
      <selection pane="bottomLeft" activeCell="B177" sqref="B177"/>
    </sheetView>
  </sheetViews>
  <sheetFormatPr defaultRowHeight="12.75" outlineLevelRow="1" x14ac:dyDescent="0.2"/>
  <cols>
    <col min="1" max="1" width="10" style="112" customWidth="1"/>
    <col min="2" max="2" width="13.42578125" style="112" customWidth="1"/>
    <col min="3" max="3" width="3.7109375" style="112" customWidth="1"/>
    <col min="4" max="4" width="7.5703125" style="112" customWidth="1"/>
    <col min="5" max="5" width="42.140625" style="112" customWidth="1"/>
    <col min="6" max="6" width="0" style="112" hidden="1" customWidth="1"/>
    <col min="7" max="7" width="6.140625" style="112" customWidth="1"/>
    <col min="8" max="8" width="16.7109375" style="112" customWidth="1"/>
    <col min="9" max="9" width="31.5703125" style="112" customWidth="1"/>
    <col min="10" max="10" width="2.42578125" style="112" customWidth="1"/>
    <col min="11" max="11" width="10.85546875" style="112" customWidth="1"/>
    <col min="12" max="12" width="16.7109375" style="112" customWidth="1"/>
    <col min="13" max="13" width="12.7109375" style="112" customWidth="1"/>
    <col min="14" max="14" width="3.42578125" style="112" customWidth="1"/>
    <col min="15" max="15" width="14.5703125" style="112" customWidth="1"/>
    <col min="16" max="16" width="6.28515625" style="112" customWidth="1"/>
    <col min="17" max="17" width="13.42578125" style="112" customWidth="1"/>
    <col min="18" max="18" width="0" style="112" hidden="1" customWidth="1"/>
    <col min="19" max="256" width="9.140625" style="112"/>
    <col min="257" max="257" width="10" style="112" customWidth="1"/>
    <col min="258" max="258" width="13.42578125" style="112" customWidth="1"/>
    <col min="259" max="259" width="3.7109375" style="112" customWidth="1"/>
    <col min="260" max="260" width="7.5703125" style="112" customWidth="1"/>
    <col min="261" max="261" width="42.140625" style="112" customWidth="1"/>
    <col min="262" max="262" width="0" style="112" hidden="1" customWidth="1"/>
    <col min="263" max="263" width="6.140625" style="112" customWidth="1"/>
    <col min="264" max="264" width="16.7109375" style="112" customWidth="1"/>
    <col min="265" max="265" width="31.5703125" style="112" customWidth="1"/>
    <col min="266" max="266" width="2.42578125" style="112" customWidth="1"/>
    <col min="267" max="267" width="10.85546875" style="112" customWidth="1"/>
    <col min="268" max="268" width="16.7109375" style="112" customWidth="1"/>
    <col min="269" max="269" width="12.7109375" style="112" customWidth="1"/>
    <col min="270" max="270" width="3.42578125" style="112" customWidth="1"/>
    <col min="271" max="271" width="14.5703125" style="112" customWidth="1"/>
    <col min="272" max="272" width="6.28515625" style="112" customWidth="1"/>
    <col min="273" max="273" width="13.42578125" style="112" customWidth="1"/>
    <col min="274" max="274" width="0" style="112" hidden="1" customWidth="1"/>
    <col min="275" max="512" width="9.140625" style="112"/>
    <col min="513" max="513" width="10" style="112" customWidth="1"/>
    <col min="514" max="514" width="13.42578125" style="112" customWidth="1"/>
    <col min="515" max="515" width="3.7109375" style="112" customWidth="1"/>
    <col min="516" max="516" width="7.5703125" style="112" customWidth="1"/>
    <col min="517" max="517" width="42.140625" style="112" customWidth="1"/>
    <col min="518" max="518" width="0" style="112" hidden="1" customWidth="1"/>
    <col min="519" max="519" width="6.140625" style="112" customWidth="1"/>
    <col min="520" max="520" width="16.7109375" style="112" customWidth="1"/>
    <col min="521" max="521" width="31.5703125" style="112" customWidth="1"/>
    <col min="522" max="522" width="2.42578125" style="112" customWidth="1"/>
    <col min="523" max="523" width="10.85546875" style="112" customWidth="1"/>
    <col min="524" max="524" width="16.7109375" style="112" customWidth="1"/>
    <col min="525" max="525" width="12.7109375" style="112" customWidth="1"/>
    <col min="526" max="526" width="3.42578125" style="112" customWidth="1"/>
    <col min="527" max="527" width="14.5703125" style="112" customWidth="1"/>
    <col min="528" max="528" width="6.28515625" style="112" customWidth="1"/>
    <col min="529" max="529" width="13.42578125" style="112" customWidth="1"/>
    <col min="530" max="530" width="0" style="112" hidden="1" customWidth="1"/>
    <col min="531" max="768" width="9.140625" style="112"/>
    <col min="769" max="769" width="10" style="112" customWidth="1"/>
    <col min="770" max="770" width="13.42578125" style="112" customWidth="1"/>
    <col min="771" max="771" width="3.7109375" style="112" customWidth="1"/>
    <col min="772" max="772" width="7.5703125" style="112" customWidth="1"/>
    <col min="773" max="773" width="42.140625" style="112" customWidth="1"/>
    <col min="774" max="774" width="0" style="112" hidden="1" customWidth="1"/>
    <col min="775" max="775" width="6.140625" style="112" customWidth="1"/>
    <col min="776" max="776" width="16.7109375" style="112" customWidth="1"/>
    <col min="777" max="777" width="31.5703125" style="112" customWidth="1"/>
    <col min="778" max="778" width="2.42578125" style="112" customWidth="1"/>
    <col min="779" max="779" width="10.85546875" style="112" customWidth="1"/>
    <col min="780" max="780" width="16.7109375" style="112" customWidth="1"/>
    <col min="781" max="781" width="12.7109375" style="112" customWidth="1"/>
    <col min="782" max="782" width="3.42578125" style="112" customWidth="1"/>
    <col min="783" max="783" width="14.5703125" style="112" customWidth="1"/>
    <col min="784" max="784" width="6.28515625" style="112" customWidth="1"/>
    <col min="785" max="785" width="13.42578125" style="112" customWidth="1"/>
    <col min="786" max="786" width="0" style="112" hidden="1" customWidth="1"/>
    <col min="787" max="1024" width="9.140625" style="112"/>
    <col min="1025" max="1025" width="10" style="112" customWidth="1"/>
    <col min="1026" max="1026" width="13.42578125" style="112" customWidth="1"/>
    <col min="1027" max="1027" width="3.7109375" style="112" customWidth="1"/>
    <col min="1028" max="1028" width="7.5703125" style="112" customWidth="1"/>
    <col min="1029" max="1029" width="42.140625" style="112" customWidth="1"/>
    <col min="1030" max="1030" width="0" style="112" hidden="1" customWidth="1"/>
    <col min="1031" max="1031" width="6.140625" style="112" customWidth="1"/>
    <col min="1032" max="1032" width="16.7109375" style="112" customWidth="1"/>
    <col min="1033" max="1033" width="31.5703125" style="112" customWidth="1"/>
    <col min="1034" max="1034" width="2.42578125" style="112" customWidth="1"/>
    <col min="1035" max="1035" width="10.85546875" style="112" customWidth="1"/>
    <col min="1036" max="1036" width="16.7109375" style="112" customWidth="1"/>
    <col min="1037" max="1037" width="12.7109375" style="112" customWidth="1"/>
    <col min="1038" max="1038" width="3.42578125" style="112" customWidth="1"/>
    <col min="1039" max="1039" width="14.5703125" style="112" customWidth="1"/>
    <col min="1040" max="1040" width="6.28515625" style="112" customWidth="1"/>
    <col min="1041" max="1041" width="13.42578125" style="112" customWidth="1"/>
    <col min="1042" max="1042" width="0" style="112" hidden="1" customWidth="1"/>
    <col min="1043" max="1280" width="9.140625" style="112"/>
    <col min="1281" max="1281" width="10" style="112" customWidth="1"/>
    <col min="1282" max="1282" width="13.42578125" style="112" customWidth="1"/>
    <col min="1283" max="1283" width="3.7109375" style="112" customWidth="1"/>
    <col min="1284" max="1284" width="7.5703125" style="112" customWidth="1"/>
    <col min="1285" max="1285" width="42.140625" style="112" customWidth="1"/>
    <col min="1286" max="1286" width="0" style="112" hidden="1" customWidth="1"/>
    <col min="1287" max="1287" width="6.140625" style="112" customWidth="1"/>
    <col min="1288" max="1288" width="16.7109375" style="112" customWidth="1"/>
    <col min="1289" max="1289" width="31.5703125" style="112" customWidth="1"/>
    <col min="1290" max="1290" width="2.42578125" style="112" customWidth="1"/>
    <col min="1291" max="1291" width="10.85546875" style="112" customWidth="1"/>
    <col min="1292" max="1292" width="16.7109375" style="112" customWidth="1"/>
    <col min="1293" max="1293" width="12.7109375" style="112" customWidth="1"/>
    <col min="1294" max="1294" width="3.42578125" style="112" customWidth="1"/>
    <col min="1295" max="1295" width="14.5703125" style="112" customWidth="1"/>
    <col min="1296" max="1296" width="6.28515625" style="112" customWidth="1"/>
    <col min="1297" max="1297" width="13.42578125" style="112" customWidth="1"/>
    <col min="1298" max="1298" width="0" style="112" hidden="1" customWidth="1"/>
    <col min="1299" max="1536" width="9.140625" style="112"/>
    <col min="1537" max="1537" width="10" style="112" customWidth="1"/>
    <col min="1538" max="1538" width="13.42578125" style="112" customWidth="1"/>
    <col min="1539" max="1539" width="3.7109375" style="112" customWidth="1"/>
    <col min="1540" max="1540" width="7.5703125" style="112" customWidth="1"/>
    <col min="1541" max="1541" width="42.140625" style="112" customWidth="1"/>
    <col min="1542" max="1542" width="0" style="112" hidden="1" customWidth="1"/>
    <col min="1543" max="1543" width="6.140625" style="112" customWidth="1"/>
    <col min="1544" max="1544" width="16.7109375" style="112" customWidth="1"/>
    <col min="1545" max="1545" width="31.5703125" style="112" customWidth="1"/>
    <col min="1546" max="1546" width="2.42578125" style="112" customWidth="1"/>
    <col min="1547" max="1547" width="10.85546875" style="112" customWidth="1"/>
    <col min="1548" max="1548" width="16.7109375" style="112" customWidth="1"/>
    <col min="1549" max="1549" width="12.7109375" style="112" customWidth="1"/>
    <col min="1550" max="1550" width="3.42578125" style="112" customWidth="1"/>
    <col min="1551" max="1551" width="14.5703125" style="112" customWidth="1"/>
    <col min="1552" max="1552" width="6.28515625" style="112" customWidth="1"/>
    <col min="1553" max="1553" width="13.42578125" style="112" customWidth="1"/>
    <col min="1554" max="1554" width="0" style="112" hidden="1" customWidth="1"/>
    <col min="1555" max="1792" width="9.140625" style="112"/>
    <col min="1793" max="1793" width="10" style="112" customWidth="1"/>
    <col min="1794" max="1794" width="13.42578125" style="112" customWidth="1"/>
    <col min="1795" max="1795" width="3.7109375" style="112" customWidth="1"/>
    <col min="1796" max="1796" width="7.5703125" style="112" customWidth="1"/>
    <col min="1797" max="1797" width="42.140625" style="112" customWidth="1"/>
    <col min="1798" max="1798" width="0" style="112" hidden="1" customWidth="1"/>
    <col min="1799" max="1799" width="6.140625" style="112" customWidth="1"/>
    <col min="1800" max="1800" width="16.7109375" style="112" customWidth="1"/>
    <col min="1801" max="1801" width="31.5703125" style="112" customWidth="1"/>
    <col min="1802" max="1802" width="2.42578125" style="112" customWidth="1"/>
    <col min="1803" max="1803" width="10.85546875" style="112" customWidth="1"/>
    <col min="1804" max="1804" width="16.7109375" style="112" customWidth="1"/>
    <col min="1805" max="1805" width="12.7109375" style="112" customWidth="1"/>
    <col min="1806" max="1806" width="3.42578125" style="112" customWidth="1"/>
    <col min="1807" max="1807" width="14.5703125" style="112" customWidth="1"/>
    <col min="1808" max="1808" width="6.28515625" style="112" customWidth="1"/>
    <col min="1809" max="1809" width="13.42578125" style="112" customWidth="1"/>
    <col min="1810" max="1810" width="0" style="112" hidden="1" customWidth="1"/>
    <col min="1811" max="2048" width="9.140625" style="112"/>
    <col min="2049" max="2049" width="10" style="112" customWidth="1"/>
    <col min="2050" max="2050" width="13.42578125" style="112" customWidth="1"/>
    <col min="2051" max="2051" width="3.7109375" style="112" customWidth="1"/>
    <col min="2052" max="2052" width="7.5703125" style="112" customWidth="1"/>
    <col min="2053" max="2053" width="42.140625" style="112" customWidth="1"/>
    <col min="2054" max="2054" width="0" style="112" hidden="1" customWidth="1"/>
    <col min="2055" max="2055" width="6.140625" style="112" customWidth="1"/>
    <col min="2056" max="2056" width="16.7109375" style="112" customWidth="1"/>
    <col min="2057" max="2057" width="31.5703125" style="112" customWidth="1"/>
    <col min="2058" max="2058" width="2.42578125" style="112" customWidth="1"/>
    <col min="2059" max="2059" width="10.85546875" style="112" customWidth="1"/>
    <col min="2060" max="2060" width="16.7109375" style="112" customWidth="1"/>
    <col min="2061" max="2061" width="12.7109375" style="112" customWidth="1"/>
    <col min="2062" max="2062" width="3.42578125" style="112" customWidth="1"/>
    <col min="2063" max="2063" width="14.5703125" style="112" customWidth="1"/>
    <col min="2064" max="2064" width="6.28515625" style="112" customWidth="1"/>
    <col min="2065" max="2065" width="13.42578125" style="112" customWidth="1"/>
    <col min="2066" max="2066" width="0" style="112" hidden="1" customWidth="1"/>
    <col min="2067" max="2304" width="9.140625" style="112"/>
    <col min="2305" max="2305" width="10" style="112" customWidth="1"/>
    <col min="2306" max="2306" width="13.42578125" style="112" customWidth="1"/>
    <col min="2307" max="2307" width="3.7109375" style="112" customWidth="1"/>
    <col min="2308" max="2308" width="7.5703125" style="112" customWidth="1"/>
    <col min="2309" max="2309" width="42.140625" style="112" customWidth="1"/>
    <col min="2310" max="2310" width="0" style="112" hidden="1" customWidth="1"/>
    <col min="2311" max="2311" width="6.140625" style="112" customWidth="1"/>
    <col min="2312" max="2312" width="16.7109375" style="112" customWidth="1"/>
    <col min="2313" max="2313" width="31.5703125" style="112" customWidth="1"/>
    <col min="2314" max="2314" width="2.42578125" style="112" customWidth="1"/>
    <col min="2315" max="2315" width="10.85546875" style="112" customWidth="1"/>
    <col min="2316" max="2316" width="16.7109375" style="112" customWidth="1"/>
    <col min="2317" max="2317" width="12.7109375" style="112" customWidth="1"/>
    <col min="2318" max="2318" width="3.42578125" style="112" customWidth="1"/>
    <col min="2319" max="2319" width="14.5703125" style="112" customWidth="1"/>
    <col min="2320" max="2320" width="6.28515625" style="112" customWidth="1"/>
    <col min="2321" max="2321" width="13.42578125" style="112" customWidth="1"/>
    <col min="2322" max="2322" width="0" style="112" hidden="1" customWidth="1"/>
    <col min="2323" max="2560" width="9.140625" style="112"/>
    <col min="2561" max="2561" width="10" style="112" customWidth="1"/>
    <col min="2562" max="2562" width="13.42578125" style="112" customWidth="1"/>
    <col min="2563" max="2563" width="3.7109375" style="112" customWidth="1"/>
    <col min="2564" max="2564" width="7.5703125" style="112" customWidth="1"/>
    <col min="2565" max="2565" width="42.140625" style="112" customWidth="1"/>
    <col min="2566" max="2566" width="0" style="112" hidden="1" customWidth="1"/>
    <col min="2567" max="2567" width="6.140625" style="112" customWidth="1"/>
    <col min="2568" max="2568" width="16.7109375" style="112" customWidth="1"/>
    <col min="2569" max="2569" width="31.5703125" style="112" customWidth="1"/>
    <col min="2570" max="2570" width="2.42578125" style="112" customWidth="1"/>
    <col min="2571" max="2571" width="10.85546875" style="112" customWidth="1"/>
    <col min="2572" max="2572" width="16.7109375" style="112" customWidth="1"/>
    <col min="2573" max="2573" width="12.7109375" style="112" customWidth="1"/>
    <col min="2574" max="2574" width="3.42578125" style="112" customWidth="1"/>
    <col min="2575" max="2575" width="14.5703125" style="112" customWidth="1"/>
    <col min="2576" max="2576" width="6.28515625" style="112" customWidth="1"/>
    <col min="2577" max="2577" width="13.42578125" style="112" customWidth="1"/>
    <col min="2578" max="2578" width="0" style="112" hidden="1" customWidth="1"/>
    <col min="2579" max="2816" width="9.140625" style="112"/>
    <col min="2817" max="2817" width="10" style="112" customWidth="1"/>
    <col min="2818" max="2818" width="13.42578125" style="112" customWidth="1"/>
    <col min="2819" max="2819" width="3.7109375" style="112" customWidth="1"/>
    <col min="2820" max="2820" width="7.5703125" style="112" customWidth="1"/>
    <col min="2821" max="2821" width="42.140625" style="112" customWidth="1"/>
    <col min="2822" max="2822" width="0" style="112" hidden="1" customWidth="1"/>
    <col min="2823" max="2823" width="6.140625" style="112" customWidth="1"/>
    <col min="2824" max="2824" width="16.7109375" style="112" customWidth="1"/>
    <col min="2825" max="2825" width="31.5703125" style="112" customWidth="1"/>
    <col min="2826" max="2826" width="2.42578125" style="112" customWidth="1"/>
    <col min="2827" max="2827" width="10.85546875" style="112" customWidth="1"/>
    <col min="2828" max="2828" width="16.7109375" style="112" customWidth="1"/>
    <col min="2829" max="2829" width="12.7109375" style="112" customWidth="1"/>
    <col min="2830" max="2830" width="3.42578125" style="112" customWidth="1"/>
    <col min="2831" max="2831" width="14.5703125" style="112" customWidth="1"/>
    <col min="2832" max="2832" width="6.28515625" style="112" customWidth="1"/>
    <col min="2833" max="2833" width="13.42578125" style="112" customWidth="1"/>
    <col min="2834" max="2834" width="0" style="112" hidden="1" customWidth="1"/>
    <col min="2835" max="3072" width="9.140625" style="112"/>
    <col min="3073" max="3073" width="10" style="112" customWidth="1"/>
    <col min="3074" max="3074" width="13.42578125" style="112" customWidth="1"/>
    <col min="3075" max="3075" width="3.7109375" style="112" customWidth="1"/>
    <col min="3076" max="3076" width="7.5703125" style="112" customWidth="1"/>
    <col min="3077" max="3077" width="42.140625" style="112" customWidth="1"/>
    <col min="3078" max="3078" width="0" style="112" hidden="1" customWidth="1"/>
    <col min="3079" max="3079" width="6.140625" style="112" customWidth="1"/>
    <col min="3080" max="3080" width="16.7109375" style="112" customWidth="1"/>
    <col min="3081" max="3081" width="31.5703125" style="112" customWidth="1"/>
    <col min="3082" max="3082" width="2.42578125" style="112" customWidth="1"/>
    <col min="3083" max="3083" width="10.85546875" style="112" customWidth="1"/>
    <col min="3084" max="3084" width="16.7109375" style="112" customWidth="1"/>
    <col min="3085" max="3085" width="12.7109375" style="112" customWidth="1"/>
    <col min="3086" max="3086" width="3.42578125" style="112" customWidth="1"/>
    <col min="3087" max="3087" width="14.5703125" style="112" customWidth="1"/>
    <col min="3088" max="3088" width="6.28515625" style="112" customWidth="1"/>
    <col min="3089" max="3089" width="13.42578125" style="112" customWidth="1"/>
    <col min="3090" max="3090" width="0" style="112" hidden="1" customWidth="1"/>
    <col min="3091" max="3328" width="9.140625" style="112"/>
    <col min="3329" max="3329" width="10" style="112" customWidth="1"/>
    <col min="3330" max="3330" width="13.42578125" style="112" customWidth="1"/>
    <col min="3331" max="3331" width="3.7109375" style="112" customWidth="1"/>
    <col min="3332" max="3332" width="7.5703125" style="112" customWidth="1"/>
    <col min="3333" max="3333" width="42.140625" style="112" customWidth="1"/>
    <col min="3334" max="3334" width="0" style="112" hidden="1" customWidth="1"/>
    <col min="3335" max="3335" width="6.140625" style="112" customWidth="1"/>
    <col min="3336" max="3336" width="16.7109375" style="112" customWidth="1"/>
    <col min="3337" max="3337" width="31.5703125" style="112" customWidth="1"/>
    <col min="3338" max="3338" width="2.42578125" style="112" customWidth="1"/>
    <col min="3339" max="3339" width="10.85546875" style="112" customWidth="1"/>
    <col min="3340" max="3340" width="16.7109375" style="112" customWidth="1"/>
    <col min="3341" max="3341" width="12.7109375" style="112" customWidth="1"/>
    <col min="3342" max="3342" width="3.42578125" style="112" customWidth="1"/>
    <col min="3343" max="3343" width="14.5703125" style="112" customWidth="1"/>
    <col min="3344" max="3344" width="6.28515625" style="112" customWidth="1"/>
    <col min="3345" max="3345" width="13.42578125" style="112" customWidth="1"/>
    <col min="3346" max="3346" width="0" style="112" hidden="1" customWidth="1"/>
    <col min="3347" max="3584" width="9.140625" style="112"/>
    <col min="3585" max="3585" width="10" style="112" customWidth="1"/>
    <col min="3586" max="3586" width="13.42578125" style="112" customWidth="1"/>
    <col min="3587" max="3587" width="3.7109375" style="112" customWidth="1"/>
    <col min="3588" max="3588" width="7.5703125" style="112" customWidth="1"/>
    <col min="3589" max="3589" width="42.140625" style="112" customWidth="1"/>
    <col min="3590" max="3590" width="0" style="112" hidden="1" customWidth="1"/>
    <col min="3591" max="3591" width="6.140625" style="112" customWidth="1"/>
    <col min="3592" max="3592" width="16.7109375" style="112" customWidth="1"/>
    <col min="3593" max="3593" width="31.5703125" style="112" customWidth="1"/>
    <col min="3594" max="3594" width="2.42578125" style="112" customWidth="1"/>
    <col min="3595" max="3595" width="10.85546875" style="112" customWidth="1"/>
    <col min="3596" max="3596" width="16.7109375" style="112" customWidth="1"/>
    <col min="3597" max="3597" width="12.7109375" style="112" customWidth="1"/>
    <col min="3598" max="3598" width="3.42578125" style="112" customWidth="1"/>
    <col min="3599" max="3599" width="14.5703125" style="112" customWidth="1"/>
    <col min="3600" max="3600" width="6.28515625" style="112" customWidth="1"/>
    <col min="3601" max="3601" width="13.42578125" style="112" customWidth="1"/>
    <col min="3602" max="3602" width="0" style="112" hidden="1" customWidth="1"/>
    <col min="3603" max="3840" width="9.140625" style="112"/>
    <col min="3841" max="3841" width="10" style="112" customWidth="1"/>
    <col min="3842" max="3842" width="13.42578125" style="112" customWidth="1"/>
    <col min="3843" max="3843" width="3.7109375" style="112" customWidth="1"/>
    <col min="3844" max="3844" width="7.5703125" style="112" customWidth="1"/>
    <col min="3845" max="3845" width="42.140625" style="112" customWidth="1"/>
    <col min="3846" max="3846" width="0" style="112" hidden="1" customWidth="1"/>
    <col min="3847" max="3847" width="6.140625" style="112" customWidth="1"/>
    <col min="3848" max="3848" width="16.7109375" style="112" customWidth="1"/>
    <col min="3849" max="3849" width="31.5703125" style="112" customWidth="1"/>
    <col min="3850" max="3850" width="2.42578125" style="112" customWidth="1"/>
    <col min="3851" max="3851" width="10.85546875" style="112" customWidth="1"/>
    <col min="3852" max="3852" width="16.7109375" style="112" customWidth="1"/>
    <col min="3853" max="3853" width="12.7109375" style="112" customWidth="1"/>
    <col min="3854" max="3854" width="3.42578125" style="112" customWidth="1"/>
    <col min="3855" max="3855" width="14.5703125" style="112" customWidth="1"/>
    <col min="3856" max="3856" width="6.28515625" style="112" customWidth="1"/>
    <col min="3857" max="3857" width="13.42578125" style="112" customWidth="1"/>
    <col min="3858" max="3858" width="0" style="112" hidden="1" customWidth="1"/>
    <col min="3859" max="4096" width="9.140625" style="112"/>
    <col min="4097" max="4097" width="10" style="112" customWidth="1"/>
    <col min="4098" max="4098" width="13.42578125" style="112" customWidth="1"/>
    <col min="4099" max="4099" width="3.7109375" style="112" customWidth="1"/>
    <col min="4100" max="4100" width="7.5703125" style="112" customWidth="1"/>
    <col min="4101" max="4101" width="42.140625" style="112" customWidth="1"/>
    <col min="4102" max="4102" width="0" style="112" hidden="1" customWidth="1"/>
    <col min="4103" max="4103" width="6.140625" style="112" customWidth="1"/>
    <col min="4104" max="4104" width="16.7109375" style="112" customWidth="1"/>
    <col min="4105" max="4105" width="31.5703125" style="112" customWidth="1"/>
    <col min="4106" max="4106" width="2.42578125" style="112" customWidth="1"/>
    <col min="4107" max="4107" width="10.85546875" style="112" customWidth="1"/>
    <col min="4108" max="4108" width="16.7109375" style="112" customWidth="1"/>
    <col min="4109" max="4109" width="12.7109375" style="112" customWidth="1"/>
    <col min="4110" max="4110" width="3.42578125" style="112" customWidth="1"/>
    <col min="4111" max="4111" width="14.5703125" style="112" customWidth="1"/>
    <col min="4112" max="4112" width="6.28515625" style="112" customWidth="1"/>
    <col min="4113" max="4113" width="13.42578125" style="112" customWidth="1"/>
    <col min="4114" max="4114" width="0" style="112" hidden="1" customWidth="1"/>
    <col min="4115" max="4352" width="9.140625" style="112"/>
    <col min="4353" max="4353" width="10" style="112" customWidth="1"/>
    <col min="4354" max="4354" width="13.42578125" style="112" customWidth="1"/>
    <col min="4355" max="4355" width="3.7109375" style="112" customWidth="1"/>
    <col min="4356" max="4356" width="7.5703125" style="112" customWidth="1"/>
    <col min="4357" max="4357" width="42.140625" style="112" customWidth="1"/>
    <col min="4358" max="4358" width="0" style="112" hidden="1" customWidth="1"/>
    <col min="4359" max="4359" width="6.140625" style="112" customWidth="1"/>
    <col min="4360" max="4360" width="16.7109375" style="112" customWidth="1"/>
    <col min="4361" max="4361" width="31.5703125" style="112" customWidth="1"/>
    <col min="4362" max="4362" width="2.42578125" style="112" customWidth="1"/>
    <col min="4363" max="4363" width="10.85546875" style="112" customWidth="1"/>
    <col min="4364" max="4364" width="16.7109375" style="112" customWidth="1"/>
    <col min="4365" max="4365" width="12.7109375" style="112" customWidth="1"/>
    <col min="4366" max="4366" width="3.42578125" style="112" customWidth="1"/>
    <col min="4367" max="4367" width="14.5703125" style="112" customWidth="1"/>
    <col min="4368" max="4368" width="6.28515625" style="112" customWidth="1"/>
    <col min="4369" max="4369" width="13.42578125" style="112" customWidth="1"/>
    <col min="4370" max="4370" width="0" style="112" hidden="1" customWidth="1"/>
    <col min="4371" max="4608" width="9.140625" style="112"/>
    <col min="4609" max="4609" width="10" style="112" customWidth="1"/>
    <col min="4610" max="4610" width="13.42578125" style="112" customWidth="1"/>
    <col min="4611" max="4611" width="3.7109375" style="112" customWidth="1"/>
    <col min="4612" max="4612" width="7.5703125" style="112" customWidth="1"/>
    <col min="4613" max="4613" width="42.140625" style="112" customWidth="1"/>
    <col min="4614" max="4614" width="0" style="112" hidden="1" customWidth="1"/>
    <col min="4615" max="4615" width="6.140625" style="112" customWidth="1"/>
    <col min="4616" max="4616" width="16.7109375" style="112" customWidth="1"/>
    <col min="4617" max="4617" width="31.5703125" style="112" customWidth="1"/>
    <col min="4618" max="4618" width="2.42578125" style="112" customWidth="1"/>
    <col min="4619" max="4619" width="10.85546875" style="112" customWidth="1"/>
    <col min="4620" max="4620" width="16.7109375" style="112" customWidth="1"/>
    <col min="4621" max="4621" width="12.7109375" style="112" customWidth="1"/>
    <col min="4622" max="4622" width="3.42578125" style="112" customWidth="1"/>
    <col min="4623" max="4623" width="14.5703125" style="112" customWidth="1"/>
    <col min="4624" max="4624" width="6.28515625" style="112" customWidth="1"/>
    <col min="4625" max="4625" width="13.42578125" style="112" customWidth="1"/>
    <col min="4626" max="4626" width="0" style="112" hidden="1" customWidth="1"/>
    <col min="4627" max="4864" width="9.140625" style="112"/>
    <col min="4865" max="4865" width="10" style="112" customWidth="1"/>
    <col min="4866" max="4866" width="13.42578125" style="112" customWidth="1"/>
    <col min="4867" max="4867" width="3.7109375" style="112" customWidth="1"/>
    <col min="4868" max="4868" width="7.5703125" style="112" customWidth="1"/>
    <col min="4869" max="4869" width="42.140625" style="112" customWidth="1"/>
    <col min="4870" max="4870" width="0" style="112" hidden="1" customWidth="1"/>
    <col min="4871" max="4871" width="6.140625" style="112" customWidth="1"/>
    <col min="4872" max="4872" width="16.7109375" style="112" customWidth="1"/>
    <col min="4873" max="4873" width="31.5703125" style="112" customWidth="1"/>
    <col min="4874" max="4874" width="2.42578125" style="112" customWidth="1"/>
    <col min="4875" max="4875" width="10.85546875" style="112" customWidth="1"/>
    <col min="4876" max="4876" width="16.7109375" style="112" customWidth="1"/>
    <col min="4877" max="4877" width="12.7109375" style="112" customWidth="1"/>
    <col min="4878" max="4878" width="3.42578125" style="112" customWidth="1"/>
    <col min="4879" max="4879" width="14.5703125" style="112" customWidth="1"/>
    <col min="4880" max="4880" width="6.28515625" style="112" customWidth="1"/>
    <col min="4881" max="4881" width="13.42578125" style="112" customWidth="1"/>
    <col min="4882" max="4882" width="0" style="112" hidden="1" customWidth="1"/>
    <col min="4883" max="5120" width="9.140625" style="112"/>
    <col min="5121" max="5121" width="10" style="112" customWidth="1"/>
    <col min="5122" max="5122" width="13.42578125" style="112" customWidth="1"/>
    <col min="5123" max="5123" width="3.7109375" style="112" customWidth="1"/>
    <col min="5124" max="5124" width="7.5703125" style="112" customWidth="1"/>
    <col min="5125" max="5125" width="42.140625" style="112" customWidth="1"/>
    <col min="5126" max="5126" width="0" style="112" hidden="1" customWidth="1"/>
    <col min="5127" max="5127" width="6.140625" style="112" customWidth="1"/>
    <col min="5128" max="5128" width="16.7109375" style="112" customWidth="1"/>
    <col min="5129" max="5129" width="31.5703125" style="112" customWidth="1"/>
    <col min="5130" max="5130" width="2.42578125" style="112" customWidth="1"/>
    <col min="5131" max="5131" width="10.85546875" style="112" customWidth="1"/>
    <col min="5132" max="5132" width="16.7109375" style="112" customWidth="1"/>
    <col min="5133" max="5133" width="12.7109375" style="112" customWidth="1"/>
    <col min="5134" max="5134" width="3.42578125" style="112" customWidth="1"/>
    <col min="5135" max="5135" width="14.5703125" style="112" customWidth="1"/>
    <col min="5136" max="5136" width="6.28515625" style="112" customWidth="1"/>
    <col min="5137" max="5137" width="13.42578125" style="112" customWidth="1"/>
    <col min="5138" max="5138" width="0" style="112" hidden="1" customWidth="1"/>
    <col min="5139" max="5376" width="9.140625" style="112"/>
    <col min="5377" max="5377" width="10" style="112" customWidth="1"/>
    <col min="5378" max="5378" width="13.42578125" style="112" customWidth="1"/>
    <col min="5379" max="5379" width="3.7109375" style="112" customWidth="1"/>
    <col min="5380" max="5380" width="7.5703125" style="112" customWidth="1"/>
    <col min="5381" max="5381" width="42.140625" style="112" customWidth="1"/>
    <col min="5382" max="5382" width="0" style="112" hidden="1" customWidth="1"/>
    <col min="5383" max="5383" width="6.140625" style="112" customWidth="1"/>
    <col min="5384" max="5384" width="16.7109375" style="112" customWidth="1"/>
    <col min="5385" max="5385" width="31.5703125" style="112" customWidth="1"/>
    <col min="5386" max="5386" width="2.42578125" style="112" customWidth="1"/>
    <col min="5387" max="5387" width="10.85546875" style="112" customWidth="1"/>
    <col min="5388" max="5388" width="16.7109375" style="112" customWidth="1"/>
    <col min="5389" max="5389" width="12.7109375" style="112" customWidth="1"/>
    <col min="5390" max="5390" width="3.42578125" style="112" customWidth="1"/>
    <col min="5391" max="5391" width="14.5703125" style="112" customWidth="1"/>
    <col min="5392" max="5392" width="6.28515625" style="112" customWidth="1"/>
    <col min="5393" max="5393" width="13.42578125" style="112" customWidth="1"/>
    <col min="5394" max="5394" width="0" style="112" hidden="1" customWidth="1"/>
    <col min="5395" max="5632" width="9.140625" style="112"/>
    <col min="5633" max="5633" width="10" style="112" customWidth="1"/>
    <col min="5634" max="5634" width="13.42578125" style="112" customWidth="1"/>
    <col min="5635" max="5635" width="3.7109375" style="112" customWidth="1"/>
    <col min="5636" max="5636" width="7.5703125" style="112" customWidth="1"/>
    <col min="5637" max="5637" width="42.140625" style="112" customWidth="1"/>
    <col min="5638" max="5638" width="0" style="112" hidden="1" customWidth="1"/>
    <col min="5639" max="5639" width="6.140625" style="112" customWidth="1"/>
    <col min="5640" max="5640" width="16.7109375" style="112" customWidth="1"/>
    <col min="5641" max="5641" width="31.5703125" style="112" customWidth="1"/>
    <col min="5642" max="5642" width="2.42578125" style="112" customWidth="1"/>
    <col min="5643" max="5643" width="10.85546875" style="112" customWidth="1"/>
    <col min="5644" max="5644" width="16.7109375" style="112" customWidth="1"/>
    <col min="5645" max="5645" width="12.7109375" style="112" customWidth="1"/>
    <col min="5646" max="5646" width="3.42578125" style="112" customWidth="1"/>
    <col min="5647" max="5647" width="14.5703125" style="112" customWidth="1"/>
    <col min="5648" max="5648" width="6.28515625" style="112" customWidth="1"/>
    <col min="5649" max="5649" width="13.42578125" style="112" customWidth="1"/>
    <col min="5650" max="5650" width="0" style="112" hidden="1" customWidth="1"/>
    <col min="5651" max="5888" width="9.140625" style="112"/>
    <col min="5889" max="5889" width="10" style="112" customWidth="1"/>
    <col min="5890" max="5890" width="13.42578125" style="112" customWidth="1"/>
    <col min="5891" max="5891" width="3.7109375" style="112" customWidth="1"/>
    <col min="5892" max="5892" width="7.5703125" style="112" customWidth="1"/>
    <col min="5893" max="5893" width="42.140625" style="112" customWidth="1"/>
    <col min="5894" max="5894" width="0" style="112" hidden="1" customWidth="1"/>
    <col min="5895" max="5895" width="6.140625" style="112" customWidth="1"/>
    <col min="5896" max="5896" width="16.7109375" style="112" customWidth="1"/>
    <col min="5897" max="5897" width="31.5703125" style="112" customWidth="1"/>
    <col min="5898" max="5898" width="2.42578125" style="112" customWidth="1"/>
    <col min="5899" max="5899" width="10.85546875" style="112" customWidth="1"/>
    <col min="5900" max="5900" width="16.7109375" style="112" customWidth="1"/>
    <col min="5901" max="5901" width="12.7109375" style="112" customWidth="1"/>
    <col min="5902" max="5902" width="3.42578125" style="112" customWidth="1"/>
    <col min="5903" max="5903" width="14.5703125" style="112" customWidth="1"/>
    <col min="5904" max="5904" width="6.28515625" style="112" customWidth="1"/>
    <col min="5905" max="5905" width="13.42578125" style="112" customWidth="1"/>
    <col min="5906" max="5906" width="0" style="112" hidden="1" customWidth="1"/>
    <col min="5907" max="6144" width="9.140625" style="112"/>
    <col min="6145" max="6145" width="10" style="112" customWidth="1"/>
    <col min="6146" max="6146" width="13.42578125" style="112" customWidth="1"/>
    <col min="6147" max="6147" width="3.7109375" style="112" customWidth="1"/>
    <col min="6148" max="6148" width="7.5703125" style="112" customWidth="1"/>
    <col min="6149" max="6149" width="42.140625" style="112" customWidth="1"/>
    <col min="6150" max="6150" width="0" style="112" hidden="1" customWidth="1"/>
    <col min="6151" max="6151" width="6.140625" style="112" customWidth="1"/>
    <col min="6152" max="6152" width="16.7109375" style="112" customWidth="1"/>
    <col min="6153" max="6153" width="31.5703125" style="112" customWidth="1"/>
    <col min="6154" max="6154" width="2.42578125" style="112" customWidth="1"/>
    <col min="6155" max="6155" width="10.85546875" style="112" customWidth="1"/>
    <col min="6156" max="6156" width="16.7109375" style="112" customWidth="1"/>
    <col min="6157" max="6157" width="12.7109375" style="112" customWidth="1"/>
    <col min="6158" max="6158" width="3.42578125" style="112" customWidth="1"/>
    <col min="6159" max="6159" width="14.5703125" style="112" customWidth="1"/>
    <col min="6160" max="6160" width="6.28515625" style="112" customWidth="1"/>
    <col min="6161" max="6161" width="13.42578125" style="112" customWidth="1"/>
    <col min="6162" max="6162" width="0" style="112" hidden="1" customWidth="1"/>
    <col min="6163" max="6400" width="9.140625" style="112"/>
    <col min="6401" max="6401" width="10" style="112" customWidth="1"/>
    <col min="6402" max="6402" width="13.42578125" style="112" customWidth="1"/>
    <col min="6403" max="6403" width="3.7109375" style="112" customWidth="1"/>
    <col min="6404" max="6404" width="7.5703125" style="112" customWidth="1"/>
    <col min="6405" max="6405" width="42.140625" style="112" customWidth="1"/>
    <col min="6406" max="6406" width="0" style="112" hidden="1" customWidth="1"/>
    <col min="6407" max="6407" width="6.140625" style="112" customWidth="1"/>
    <col min="6408" max="6408" width="16.7109375" style="112" customWidth="1"/>
    <col min="6409" max="6409" width="31.5703125" style="112" customWidth="1"/>
    <col min="6410" max="6410" width="2.42578125" style="112" customWidth="1"/>
    <col min="6411" max="6411" width="10.85546875" style="112" customWidth="1"/>
    <col min="6412" max="6412" width="16.7109375" style="112" customWidth="1"/>
    <col min="6413" max="6413" width="12.7109375" style="112" customWidth="1"/>
    <col min="6414" max="6414" width="3.42578125" style="112" customWidth="1"/>
    <col min="6415" max="6415" width="14.5703125" style="112" customWidth="1"/>
    <col min="6416" max="6416" width="6.28515625" style="112" customWidth="1"/>
    <col min="6417" max="6417" width="13.42578125" style="112" customWidth="1"/>
    <col min="6418" max="6418" width="0" style="112" hidden="1" customWidth="1"/>
    <col min="6419" max="6656" width="9.140625" style="112"/>
    <col min="6657" max="6657" width="10" style="112" customWidth="1"/>
    <col min="6658" max="6658" width="13.42578125" style="112" customWidth="1"/>
    <col min="6659" max="6659" width="3.7109375" style="112" customWidth="1"/>
    <col min="6660" max="6660" width="7.5703125" style="112" customWidth="1"/>
    <col min="6661" max="6661" width="42.140625" style="112" customWidth="1"/>
    <col min="6662" max="6662" width="0" style="112" hidden="1" customWidth="1"/>
    <col min="6663" max="6663" width="6.140625" style="112" customWidth="1"/>
    <col min="6664" max="6664" width="16.7109375" style="112" customWidth="1"/>
    <col min="6665" max="6665" width="31.5703125" style="112" customWidth="1"/>
    <col min="6666" max="6666" width="2.42578125" style="112" customWidth="1"/>
    <col min="6667" max="6667" width="10.85546875" style="112" customWidth="1"/>
    <col min="6668" max="6668" width="16.7109375" style="112" customWidth="1"/>
    <col min="6669" max="6669" width="12.7109375" style="112" customWidth="1"/>
    <col min="6670" max="6670" width="3.42578125" style="112" customWidth="1"/>
    <col min="6671" max="6671" width="14.5703125" style="112" customWidth="1"/>
    <col min="6672" max="6672" width="6.28515625" style="112" customWidth="1"/>
    <col min="6673" max="6673" width="13.42578125" style="112" customWidth="1"/>
    <col min="6674" max="6674" width="0" style="112" hidden="1" customWidth="1"/>
    <col min="6675" max="6912" width="9.140625" style="112"/>
    <col min="6913" max="6913" width="10" style="112" customWidth="1"/>
    <col min="6914" max="6914" width="13.42578125" style="112" customWidth="1"/>
    <col min="6915" max="6915" width="3.7109375" style="112" customWidth="1"/>
    <col min="6916" max="6916" width="7.5703125" style="112" customWidth="1"/>
    <col min="6917" max="6917" width="42.140625" style="112" customWidth="1"/>
    <col min="6918" max="6918" width="0" style="112" hidden="1" customWidth="1"/>
    <col min="6919" max="6919" width="6.140625" style="112" customWidth="1"/>
    <col min="6920" max="6920" width="16.7109375" style="112" customWidth="1"/>
    <col min="6921" max="6921" width="31.5703125" style="112" customWidth="1"/>
    <col min="6922" max="6922" width="2.42578125" style="112" customWidth="1"/>
    <col min="6923" max="6923" width="10.85546875" style="112" customWidth="1"/>
    <col min="6924" max="6924" width="16.7109375" style="112" customWidth="1"/>
    <col min="6925" max="6925" width="12.7109375" style="112" customWidth="1"/>
    <col min="6926" max="6926" width="3.42578125" style="112" customWidth="1"/>
    <col min="6927" max="6927" width="14.5703125" style="112" customWidth="1"/>
    <col min="6928" max="6928" width="6.28515625" style="112" customWidth="1"/>
    <col min="6929" max="6929" width="13.42578125" style="112" customWidth="1"/>
    <col min="6930" max="6930" width="0" style="112" hidden="1" customWidth="1"/>
    <col min="6931" max="7168" width="9.140625" style="112"/>
    <col min="7169" max="7169" width="10" style="112" customWidth="1"/>
    <col min="7170" max="7170" width="13.42578125" style="112" customWidth="1"/>
    <col min="7171" max="7171" width="3.7109375" style="112" customWidth="1"/>
    <col min="7172" max="7172" width="7.5703125" style="112" customWidth="1"/>
    <col min="7173" max="7173" width="42.140625" style="112" customWidth="1"/>
    <col min="7174" max="7174" width="0" style="112" hidden="1" customWidth="1"/>
    <col min="7175" max="7175" width="6.140625" style="112" customWidth="1"/>
    <col min="7176" max="7176" width="16.7109375" style="112" customWidth="1"/>
    <col min="7177" max="7177" width="31.5703125" style="112" customWidth="1"/>
    <col min="7178" max="7178" width="2.42578125" style="112" customWidth="1"/>
    <col min="7179" max="7179" width="10.85546875" style="112" customWidth="1"/>
    <col min="7180" max="7180" width="16.7109375" style="112" customWidth="1"/>
    <col min="7181" max="7181" width="12.7109375" style="112" customWidth="1"/>
    <col min="7182" max="7182" width="3.42578125" style="112" customWidth="1"/>
    <col min="7183" max="7183" width="14.5703125" style="112" customWidth="1"/>
    <col min="7184" max="7184" width="6.28515625" style="112" customWidth="1"/>
    <col min="7185" max="7185" width="13.42578125" style="112" customWidth="1"/>
    <col min="7186" max="7186" width="0" style="112" hidden="1" customWidth="1"/>
    <col min="7187" max="7424" width="9.140625" style="112"/>
    <col min="7425" max="7425" width="10" style="112" customWidth="1"/>
    <col min="7426" max="7426" width="13.42578125" style="112" customWidth="1"/>
    <col min="7427" max="7427" width="3.7109375" style="112" customWidth="1"/>
    <col min="7428" max="7428" width="7.5703125" style="112" customWidth="1"/>
    <col min="7429" max="7429" width="42.140625" style="112" customWidth="1"/>
    <col min="7430" max="7430" width="0" style="112" hidden="1" customWidth="1"/>
    <col min="7431" max="7431" width="6.140625" style="112" customWidth="1"/>
    <col min="7432" max="7432" width="16.7109375" style="112" customWidth="1"/>
    <col min="7433" max="7433" width="31.5703125" style="112" customWidth="1"/>
    <col min="7434" max="7434" width="2.42578125" style="112" customWidth="1"/>
    <col min="7435" max="7435" width="10.85546875" style="112" customWidth="1"/>
    <col min="7436" max="7436" width="16.7109375" style="112" customWidth="1"/>
    <col min="7437" max="7437" width="12.7109375" style="112" customWidth="1"/>
    <col min="7438" max="7438" width="3.42578125" style="112" customWidth="1"/>
    <col min="7439" max="7439" width="14.5703125" style="112" customWidth="1"/>
    <col min="7440" max="7440" width="6.28515625" style="112" customWidth="1"/>
    <col min="7441" max="7441" width="13.42578125" style="112" customWidth="1"/>
    <col min="7442" max="7442" width="0" style="112" hidden="1" customWidth="1"/>
    <col min="7443" max="7680" width="9.140625" style="112"/>
    <col min="7681" max="7681" width="10" style="112" customWidth="1"/>
    <col min="7682" max="7682" width="13.42578125" style="112" customWidth="1"/>
    <col min="7683" max="7683" width="3.7109375" style="112" customWidth="1"/>
    <col min="7684" max="7684" width="7.5703125" style="112" customWidth="1"/>
    <col min="7685" max="7685" width="42.140625" style="112" customWidth="1"/>
    <col min="7686" max="7686" width="0" style="112" hidden="1" customWidth="1"/>
    <col min="7687" max="7687" width="6.140625" style="112" customWidth="1"/>
    <col min="7688" max="7688" width="16.7109375" style="112" customWidth="1"/>
    <col min="7689" max="7689" width="31.5703125" style="112" customWidth="1"/>
    <col min="7690" max="7690" width="2.42578125" style="112" customWidth="1"/>
    <col min="7691" max="7691" width="10.85546875" style="112" customWidth="1"/>
    <col min="7692" max="7692" width="16.7109375" style="112" customWidth="1"/>
    <col min="7693" max="7693" width="12.7109375" style="112" customWidth="1"/>
    <col min="7694" max="7694" width="3.42578125" style="112" customWidth="1"/>
    <col min="7695" max="7695" width="14.5703125" style="112" customWidth="1"/>
    <col min="7696" max="7696" width="6.28515625" style="112" customWidth="1"/>
    <col min="7697" max="7697" width="13.42578125" style="112" customWidth="1"/>
    <col min="7698" max="7698" width="0" style="112" hidden="1" customWidth="1"/>
    <col min="7699" max="7936" width="9.140625" style="112"/>
    <col min="7937" max="7937" width="10" style="112" customWidth="1"/>
    <col min="7938" max="7938" width="13.42578125" style="112" customWidth="1"/>
    <col min="7939" max="7939" width="3.7109375" style="112" customWidth="1"/>
    <col min="7940" max="7940" width="7.5703125" style="112" customWidth="1"/>
    <col min="7941" max="7941" width="42.140625" style="112" customWidth="1"/>
    <col min="7942" max="7942" width="0" style="112" hidden="1" customWidth="1"/>
    <col min="7943" max="7943" width="6.140625" style="112" customWidth="1"/>
    <col min="7944" max="7944" width="16.7109375" style="112" customWidth="1"/>
    <col min="7945" max="7945" width="31.5703125" style="112" customWidth="1"/>
    <col min="7946" max="7946" width="2.42578125" style="112" customWidth="1"/>
    <col min="7947" max="7947" width="10.85546875" style="112" customWidth="1"/>
    <col min="7948" max="7948" width="16.7109375" style="112" customWidth="1"/>
    <col min="7949" max="7949" width="12.7109375" style="112" customWidth="1"/>
    <col min="7950" max="7950" width="3.42578125" style="112" customWidth="1"/>
    <col min="7951" max="7951" width="14.5703125" style="112" customWidth="1"/>
    <col min="7952" max="7952" width="6.28515625" style="112" customWidth="1"/>
    <col min="7953" max="7953" width="13.42578125" style="112" customWidth="1"/>
    <col min="7954" max="7954" width="0" style="112" hidden="1" customWidth="1"/>
    <col min="7955" max="8192" width="9.140625" style="112"/>
    <col min="8193" max="8193" width="10" style="112" customWidth="1"/>
    <col min="8194" max="8194" width="13.42578125" style="112" customWidth="1"/>
    <col min="8195" max="8195" width="3.7109375" style="112" customWidth="1"/>
    <col min="8196" max="8196" width="7.5703125" style="112" customWidth="1"/>
    <col min="8197" max="8197" width="42.140625" style="112" customWidth="1"/>
    <col min="8198" max="8198" width="0" style="112" hidden="1" customWidth="1"/>
    <col min="8199" max="8199" width="6.140625" style="112" customWidth="1"/>
    <col min="8200" max="8200" width="16.7109375" style="112" customWidth="1"/>
    <col min="8201" max="8201" width="31.5703125" style="112" customWidth="1"/>
    <col min="8202" max="8202" width="2.42578125" style="112" customWidth="1"/>
    <col min="8203" max="8203" width="10.85546875" style="112" customWidth="1"/>
    <col min="8204" max="8204" width="16.7109375" style="112" customWidth="1"/>
    <col min="8205" max="8205" width="12.7109375" style="112" customWidth="1"/>
    <col min="8206" max="8206" width="3.42578125" style="112" customWidth="1"/>
    <col min="8207" max="8207" width="14.5703125" style="112" customWidth="1"/>
    <col min="8208" max="8208" width="6.28515625" style="112" customWidth="1"/>
    <col min="8209" max="8209" width="13.42578125" style="112" customWidth="1"/>
    <col min="8210" max="8210" width="0" style="112" hidden="1" customWidth="1"/>
    <col min="8211" max="8448" width="9.140625" style="112"/>
    <col min="8449" max="8449" width="10" style="112" customWidth="1"/>
    <col min="8450" max="8450" width="13.42578125" style="112" customWidth="1"/>
    <col min="8451" max="8451" width="3.7109375" style="112" customWidth="1"/>
    <col min="8452" max="8452" width="7.5703125" style="112" customWidth="1"/>
    <col min="8453" max="8453" width="42.140625" style="112" customWidth="1"/>
    <col min="8454" max="8454" width="0" style="112" hidden="1" customWidth="1"/>
    <col min="8455" max="8455" width="6.140625" style="112" customWidth="1"/>
    <col min="8456" max="8456" width="16.7109375" style="112" customWidth="1"/>
    <col min="8457" max="8457" width="31.5703125" style="112" customWidth="1"/>
    <col min="8458" max="8458" width="2.42578125" style="112" customWidth="1"/>
    <col min="8459" max="8459" width="10.85546875" style="112" customWidth="1"/>
    <col min="8460" max="8460" width="16.7109375" style="112" customWidth="1"/>
    <col min="8461" max="8461" width="12.7109375" style="112" customWidth="1"/>
    <col min="8462" max="8462" width="3.42578125" style="112" customWidth="1"/>
    <col min="8463" max="8463" width="14.5703125" style="112" customWidth="1"/>
    <col min="8464" max="8464" width="6.28515625" style="112" customWidth="1"/>
    <col min="8465" max="8465" width="13.42578125" style="112" customWidth="1"/>
    <col min="8466" max="8466" width="0" style="112" hidden="1" customWidth="1"/>
    <col min="8467" max="8704" width="9.140625" style="112"/>
    <col min="8705" max="8705" width="10" style="112" customWidth="1"/>
    <col min="8706" max="8706" width="13.42578125" style="112" customWidth="1"/>
    <col min="8707" max="8707" width="3.7109375" style="112" customWidth="1"/>
    <col min="8708" max="8708" width="7.5703125" style="112" customWidth="1"/>
    <col min="8709" max="8709" width="42.140625" style="112" customWidth="1"/>
    <col min="8710" max="8710" width="0" style="112" hidden="1" customWidth="1"/>
    <col min="8711" max="8711" width="6.140625" style="112" customWidth="1"/>
    <col min="8712" max="8712" width="16.7109375" style="112" customWidth="1"/>
    <col min="8713" max="8713" width="31.5703125" style="112" customWidth="1"/>
    <col min="8714" max="8714" width="2.42578125" style="112" customWidth="1"/>
    <col min="8715" max="8715" width="10.85546875" style="112" customWidth="1"/>
    <col min="8716" max="8716" width="16.7109375" style="112" customWidth="1"/>
    <col min="8717" max="8717" width="12.7109375" style="112" customWidth="1"/>
    <col min="8718" max="8718" width="3.42578125" style="112" customWidth="1"/>
    <col min="8719" max="8719" width="14.5703125" style="112" customWidth="1"/>
    <col min="8720" max="8720" width="6.28515625" style="112" customWidth="1"/>
    <col min="8721" max="8721" width="13.42578125" style="112" customWidth="1"/>
    <col min="8722" max="8722" width="0" style="112" hidden="1" customWidth="1"/>
    <col min="8723" max="8960" width="9.140625" style="112"/>
    <col min="8961" max="8961" width="10" style="112" customWidth="1"/>
    <col min="8962" max="8962" width="13.42578125" style="112" customWidth="1"/>
    <col min="8963" max="8963" width="3.7109375" style="112" customWidth="1"/>
    <col min="8964" max="8964" width="7.5703125" style="112" customWidth="1"/>
    <col min="8965" max="8965" width="42.140625" style="112" customWidth="1"/>
    <col min="8966" max="8966" width="0" style="112" hidden="1" customWidth="1"/>
    <col min="8967" max="8967" width="6.140625" style="112" customWidth="1"/>
    <col min="8968" max="8968" width="16.7109375" style="112" customWidth="1"/>
    <col min="8969" max="8969" width="31.5703125" style="112" customWidth="1"/>
    <col min="8970" max="8970" width="2.42578125" style="112" customWidth="1"/>
    <col min="8971" max="8971" width="10.85546875" style="112" customWidth="1"/>
    <col min="8972" max="8972" width="16.7109375" style="112" customWidth="1"/>
    <col min="8973" max="8973" width="12.7109375" style="112" customWidth="1"/>
    <col min="8974" max="8974" width="3.42578125" style="112" customWidth="1"/>
    <col min="8975" max="8975" width="14.5703125" style="112" customWidth="1"/>
    <col min="8976" max="8976" width="6.28515625" style="112" customWidth="1"/>
    <col min="8977" max="8977" width="13.42578125" style="112" customWidth="1"/>
    <col min="8978" max="8978" width="0" style="112" hidden="1" customWidth="1"/>
    <col min="8979" max="9216" width="9.140625" style="112"/>
    <col min="9217" max="9217" width="10" style="112" customWidth="1"/>
    <col min="9218" max="9218" width="13.42578125" style="112" customWidth="1"/>
    <col min="9219" max="9219" width="3.7109375" style="112" customWidth="1"/>
    <col min="9220" max="9220" width="7.5703125" style="112" customWidth="1"/>
    <col min="9221" max="9221" width="42.140625" style="112" customWidth="1"/>
    <col min="9222" max="9222" width="0" style="112" hidden="1" customWidth="1"/>
    <col min="9223" max="9223" width="6.140625" style="112" customWidth="1"/>
    <col min="9224" max="9224" width="16.7109375" style="112" customWidth="1"/>
    <col min="9225" max="9225" width="31.5703125" style="112" customWidth="1"/>
    <col min="9226" max="9226" width="2.42578125" style="112" customWidth="1"/>
    <col min="9227" max="9227" width="10.85546875" style="112" customWidth="1"/>
    <col min="9228" max="9228" width="16.7109375" style="112" customWidth="1"/>
    <col min="9229" max="9229" width="12.7109375" style="112" customWidth="1"/>
    <col min="9230" max="9230" width="3.42578125" style="112" customWidth="1"/>
    <col min="9231" max="9231" width="14.5703125" style="112" customWidth="1"/>
    <col min="9232" max="9232" width="6.28515625" style="112" customWidth="1"/>
    <col min="9233" max="9233" width="13.42578125" style="112" customWidth="1"/>
    <col min="9234" max="9234" width="0" style="112" hidden="1" customWidth="1"/>
    <col min="9235" max="9472" width="9.140625" style="112"/>
    <col min="9473" max="9473" width="10" style="112" customWidth="1"/>
    <col min="9474" max="9474" width="13.42578125" style="112" customWidth="1"/>
    <col min="9475" max="9475" width="3.7109375" style="112" customWidth="1"/>
    <col min="9476" max="9476" width="7.5703125" style="112" customWidth="1"/>
    <col min="9477" max="9477" width="42.140625" style="112" customWidth="1"/>
    <col min="9478" max="9478" width="0" style="112" hidden="1" customWidth="1"/>
    <col min="9479" max="9479" width="6.140625" style="112" customWidth="1"/>
    <col min="9480" max="9480" width="16.7109375" style="112" customWidth="1"/>
    <col min="9481" max="9481" width="31.5703125" style="112" customWidth="1"/>
    <col min="9482" max="9482" width="2.42578125" style="112" customWidth="1"/>
    <col min="9483" max="9483" width="10.85546875" style="112" customWidth="1"/>
    <col min="9484" max="9484" width="16.7109375" style="112" customWidth="1"/>
    <col min="9485" max="9485" width="12.7109375" style="112" customWidth="1"/>
    <col min="9486" max="9486" width="3.42578125" style="112" customWidth="1"/>
    <col min="9487" max="9487" width="14.5703125" style="112" customWidth="1"/>
    <col min="9488" max="9488" width="6.28515625" style="112" customWidth="1"/>
    <col min="9489" max="9489" width="13.42578125" style="112" customWidth="1"/>
    <col min="9490" max="9490" width="0" style="112" hidden="1" customWidth="1"/>
    <col min="9491" max="9728" width="9.140625" style="112"/>
    <col min="9729" max="9729" width="10" style="112" customWidth="1"/>
    <col min="9730" max="9730" width="13.42578125" style="112" customWidth="1"/>
    <col min="9731" max="9731" width="3.7109375" style="112" customWidth="1"/>
    <col min="9732" max="9732" width="7.5703125" style="112" customWidth="1"/>
    <col min="9733" max="9733" width="42.140625" style="112" customWidth="1"/>
    <col min="9734" max="9734" width="0" style="112" hidden="1" customWidth="1"/>
    <col min="9735" max="9735" width="6.140625" style="112" customWidth="1"/>
    <col min="9736" max="9736" width="16.7109375" style="112" customWidth="1"/>
    <col min="9737" max="9737" width="31.5703125" style="112" customWidth="1"/>
    <col min="9738" max="9738" width="2.42578125" style="112" customWidth="1"/>
    <col min="9739" max="9739" width="10.85546875" style="112" customWidth="1"/>
    <col min="9740" max="9740" width="16.7109375" style="112" customWidth="1"/>
    <col min="9741" max="9741" width="12.7109375" style="112" customWidth="1"/>
    <col min="9742" max="9742" width="3.42578125" style="112" customWidth="1"/>
    <col min="9743" max="9743" width="14.5703125" style="112" customWidth="1"/>
    <col min="9744" max="9744" width="6.28515625" style="112" customWidth="1"/>
    <col min="9745" max="9745" width="13.42578125" style="112" customWidth="1"/>
    <col min="9746" max="9746" width="0" style="112" hidden="1" customWidth="1"/>
    <col min="9747" max="9984" width="9.140625" style="112"/>
    <col min="9985" max="9985" width="10" style="112" customWidth="1"/>
    <col min="9986" max="9986" width="13.42578125" style="112" customWidth="1"/>
    <col min="9987" max="9987" width="3.7109375" style="112" customWidth="1"/>
    <col min="9988" max="9988" width="7.5703125" style="112" customWidth="1"/>
    <col min="9989" max="9989" width="42.140625" style="112" customWidth="1"/>
    <col min="9990" max="9990" width="0" style="112" hidden="1" customWidth="1"/>
    <col min="9991" max="9991" width="6.140625" style="112" customWidth="1"/>
    <col min="9992" max="9992" width="16.7109375" style="112" customWidth="1"/>
    <col min="9993" max="9993" width="31.5703125" style="112" customWidth="1"/>
    <col min="9994" max="9994" width="2.42578125" style="112" customWidth="1"/>
    <col min="9995" max="9995" width="10.85546875" style="112" customWidth="1"/>
    <col min="9996" max="9996" width="16.7109375" style="112" customWidth="1"/>
    <col min="9997" max="9997" width="12.7109375" style="112" customWidth="1"/>
    <col min="9998" max="9998" width="3.42578125" style="112" customWidth="1"/>
    <col min="9999" max="9999" width="14.5703125" style="112" customWidth="1"/>
    <col min="10000" max="10000" width="6.28515625" style="112" customWidth="1"/>
    <col min="10001" max="10001" width="13.42578125" style="112" customWidth="1"/>
    <col min="10002" max="10002" width="0" style="112" hidden="1" customWidth="1"/>
    <col min="10003" max="10240" width="9.140625" style="112"/>
    <col min="10241" max="10241" width="10" style="112" customWidth="1"/>
    <col min="10242" max="10242" width="13.42578125" style="112" customWidth="1"/>
    <col min="10243" max="10243" width="3.7109375" style="112" customWidth="1"/>
    <col min="10244" max="10244" width="7.5703125" style="112" customWidth="1"/>
    <col min="10245" max="10245" width="42.140625" style="112" customWidth="1"/>
    <col min="10246" max="10246" width="0" style="112" hidden="1" customWidth="1"/>
    <col min="10247" max="10247" width="6.140625" style="112" customWidth="1"/>
    <col min="10248" max="10248" width="16.7109375" style="112" customWidth="1"/>
    <col min="10249" max="10249" width="31.5703125" style="112" customWidth="1"/>
    <col min="10250" max="10250" width="2.42578125" style="112" customWidth="1"/>
    <col min="10251" max="10251" width="10.85546875" style="112" customWidth="1"/>
    <col min="10252" max="10252" width="16.7109375" style="112" customWidth="1"/>
    <col min="10253" max="10253" width="12.7109375" style="112" customWidth="1"/>
    <col min="10254" max="10254" width="3.42578125" style="112" customWidth="1"/>
    <col min="10255" max="10255" width="14.5703125" style="112" customWidth="1"/>
    <col min="10256" max="10256" width="6.28515625" style="112" customWidth="1"/>
    <col min="10257" max="10257" width="13.42578125" style="112" customWidth="1"/>
    <col min="10258" max="10258" width="0" style="112" hidden="1" customWidth="1"/>
    <col min="10259" max="10496" width="9.140625" style="112"/>
    <col min="10497" max="10497" width="10" style="112" customWidth="1"/>
    <col min="10498" max="10498" width="13.42578125" style="112" customWidth="1"/>
    <col min="10499" max="10499" width="3.7109375" style="112" customWidth="1"/>
    <col min="10500" max="10500" width="7.5703125" style="112" customWidth="1"/>
    <col min="10501" max="10501" width="42.140625" style="112" customWidth="1"/>
    <col min="10502" max="10502" width="0" style="112" hidden="1" customWidth="1"/>
    <col min="10503" max="10503" width="6.140625" style="112" customWidth="1"/>
    <col min="10504" max="10504" width="16.7109375" style="112" customWidth="1"/>
    <col min="10505" max="10505" width="31.5703125" style="112" customWidth="1"/>
    <col min="10506" max="10506" width="2.42578125" style="112" customWidth="1"/>
    <col min="10507" max="10507" width="10.85546875" style="112" customWidth="1"/>
    <col min="10508" max="10508" width="16.7109375" style="112" customWidth="1"/>
    <col min="10509" max="10509" width="12.7109375" style="112" customWidth="1"/>
    <col min="10510" max="10510" width="3.42578125" style="112" customWidth="1"/>
    <col min="10511" max="10511" width="14.5703125" style="112" customWidth="1"/>
    <col min="10512" max="10512" width="6.28515625" style="112" customWidth="1"/>
    <col min="10513" max="10513" width="13.42578125" style="112" customWidth="1"/>
    <col min="10514" max="10514" width="0" style="112" hidden="1" customWidth="1"/>
    <col min="10515" max="10752" width="9.140625" style="112"/>
    <col min="10753" max="10753" width="10" style="112" customWidth="1"/>
    <col min="10754" max="10754" width="13.42578125" style="112" customWidth="1"/>
    <col min="10755" max="10755" width="3.7109375" style="112" customWidth="1"/>
    <col min="10756" max="10756" width="7.5703125" style="112" customWidth="1"/>
    <col min="10757" max="10757" width="42.140625" style="112" customWidth="1"/>
    <col min="10758" max="10758" width="0" style="112" hidden="1" customWidth="1"/>
    <col min="10759" max="10759" width="6.140625" style="112" customWidth="1"/>
    <col min="10760" max="10760" width="16.7109375" style="112" customWidth="1"/>
    <col min="10761" max="10761" width="31.5703125" style="112" customWidth="1"/>
    <col min="10762" max="10762" width="2.42578125" style="112" customWidth="1"/>
    <col min="10763" max="10763" width="10.85546875" style="112" customWidth="1"/>
    <col min="10764" max="10764" width="16.7109375" style="112" customWidth="1"/>
    <col min="10765" max="10765" width="12.7109375" style="112" customWidth="1"/>
    <col min="10766" max="10766" width="3.42578125" style="112" customWidth="1"/>
    <col min="10767" max="10767" width="14.5703125" style="112" customWidth="1"/>
    <col min="10768" max="10768" width="6.28515625" style="112" customWidth="1"/>
    <col min="10769" max="10769" width="13.42578125" style="112" customWidth="1"/>
    <col min="10770" max="10770" width="0" style="112" hidden="1" customWidth="1"/>
    <col min="10771" max="11008" width="9.140625" style="112"/>
    <col min="11009" max="11009" width="10" style="112" customWidth="1"/>
    <col min="11010" max="11010" width="13.42578125" style="112" customWidth="1"/>
    <col min="11011" max="11011" width="3.7109375" style="112" customWidth="1"/>
    <col min="11012" max="11012" width="7.5703125" style="112" customWidth="1"/>
    <col min="11013" max="11013" width="42.140625" style="112" customWidth="1"/>
    <col min="11014" max="11014" width="0" style="112" hidden="1" customWidth="1"/>
    <col min="11015" max="11015" width="6.140625" style="112" customWidth="1"/>
    <col min="11016" max="11016" width="16.7109375" style="112" customWidth="1"/>
    <col min="11017" max="11017" width="31.5703125" style="112" customWidth="1"/>
    <col min="11018" max="11018" width="2.42578125" style="112" customWidth="1"/>
    <col min="11019" max="11019" width="10.85546875" style="112" customWidth="1"/>
    <col min="11020" max="11020" width="16.7109375" style="112" customWidth="1"/>
    <col min="11021" max="11021" width="12.7109375" style="112" customWidth="1"/>
    <col min="11022" max="11022" width="3.42578125" style="112" customWidth="1"/>
    <col min="11023" max="11023" width="14.5703125" style="112" customWidth="1"/>
    <col min="11024" max="11024" width="6.28515625" style="112" customWidth="1"/>
    <col min="11025" max="11025" width="13.42578125" style="112" customWidth="1"/>
    <col min="11026" max="11026" width="0" style="112" hidden="1" customWidth="1"/>
    <col min="11027" max="11264" width="9.140625" style="112"/>
    <col min="11265" max="11265" width="10" style="112" customWidth="1"/>
    <col min="11266" max="11266" width="13.42578125" style="112" customWidth="1"/>
    <col min="11267" max="11267" width="3.7109375" style="112" customWidth="1"/>
    <col min="11268" max="11268" width="7.5703125" style="112" customWidth="1"/>
    <col min="11269" max="11269" width="42.140625" style="112" customWidth="1"/>
    <col min="11270" max="11270" width="0" style="112" hidden="1" customWidth="1"/>
    <col min="11271" max="11271" width="6.140625" style="112" customWidth="1"/>
    <col min="11272" max="11272" width="16.7109375" style="112" customWidth="1"/>
    <col min="11273" max="11273" width="31.5703125" style="112" customWidth="1"/>
    <col min="11274" max="11274" width="2.42578125" style="112" customWidth="1"/>
    <col min="11275" max="11275" width="10.85546875" style="112" customWidth="1"/>
    <col min="11276" max="11276" width="16.7109375" style="112" customWidth="1"/>
    <col min="11277" max="11277" width="12.7109375" style="112" customWidth="1"/>
    <col min="11278" max="11278" width="3.42578125" style="112" customWidth="1"/>
    <col min="11279" max="11279" width="14.5703125" style="112" customWidth="1"/>
    <col min="11280" max="11280" width="6.28515625" style="112" customWidth="1"/>
    <col min="11281" max="11281" width="13.42578125" style="112" customWidth="1"/>
    <col min="11282" max="11282" width="0" style="112" hidden="1" customWidth="1"/>
    <col min="11283" max="11520" width="9.140625" style="112"/>
    <col min="11521" max="11521" width="10" style="112" customWidth="1"/>
    <col min="11522" max="11522" width="13.42578125" style="112" customWidth="1"/>
    <col min="11523" max="11523" width="3.7109375" style="112" customWidth="1"/>
    <col min="11524" max="11524" width="7.5703125" style="112" customWidth="1"/>
    <col min="11525" max="11525" width="42.140625" style="112" customWidth="1"/>
    <col min="11526" max="11526" width="0" style="112" hidden="1" customWidth="1"/>
    <col min="11527" max="11527" width="6.140625" style="112" customWidth="1"/>
    <col min="11528" max="11528" width="16.7109375" style="112" customWidth="1"/>
    <col min="11529" max="11529" width="31.5703125" style="112" customWidth="1"/>
    <col min="11530" max="11530" width="2.42578125" style="112" customWidth="1"/>
    <col min="11531" max="11531" width="10.85546875" style="112" customWidth="1"/>
    <col min="11532" max="11532" width="16.7109375" style="112" customWidth="1"/>
    <col min="11533" max="11533" width="12.7109375" style="112" customWidth="1"/>
    <col min="11534" max="11534" width="3.42578125" style="112" customWidth="1"/>
    <col min="11535" max="11535" width="14.5703125" style="112" customWidth="1"/>
    <col min="11536" max="11536" width="6.28515625" style="112" customWidth="1"/>
    <col min="11537" max="11537" width="13.42578125" style="112" customWidth="1"/>
    <col min="11538" max="11538" width="0" style="112" hidden="1" customWidth="1"/>
    <col min="11539" max="11776" width="9.140625" style="112"/>
    <col min="11777" max="11777" width="10" style="112" customWidth="1"/>
    <col min="11778" max="11778" width="13.42578125" style="112" customWidth="1"/>
    <col min="11779" max="11779" width="3.7109375" style="112" customWidth="1"/>
    <col min="11780" max="11780" width="7.5703125" style="112" customWidth="1"/>
    <col min="11781" max="11781" width="42.140625" style="112" customWidth="1"/>
    <col min="11782" max="11782" width="0" style="112" hidden="1" customWidth="1"/>
    <col min="11783" max="11783" width="6.140625" style="112" customWidth="1"/>
    <col min="11784" max="11784" width="16.7109375" style="112" customWidth="1"/>
    <col min="11785" max="11785" width="31.5703125" style="112" customWidth="1"/>
    <col min="11786" max="11786" width="2.42578125" style="112" customWidth="1"/>
    <col min="11787" max="11787" width="10.85546875" style="112" customWidth="1"/>
    <col min="11788" max="11788" width="16.7109375" style="112" customWidth="1"/>
    <col min="11789" max="11789" width="12.7109375" style="112" customWidth="1"/>
    <col min="11790" max="11790" width="3.42578125" style="112" customWidth="1"/>
    <col min="11791" max="11791" width="14.5703125" style="112" customWidth="1"/>
    <col min="11792" max="11792" width="6.28515625" style="112" customWidth="1"/>
    <col min="11793" max="11793" width="13.42578125" style="112" customWidth="1"/>
    <col min="11794" max="11794" width="0" style="112" hidden="1" customWidth="1"/>
    <col min="11795" max="12032" width="9.140625" style="112"/>
    <col min="12033" max="12033" width="10" style="112" customWidth="1"/>
    <col min="12034" max="12034" width="13.42578125" style="112" customWidth="1"/>
    <col min="12035" max="12035" width="3.7109375" style="112" customWidth="1"/>
    <col min="12036" max="12036" width="7.5703125" style="112" customWidth="1"/>
    <col min="12037" max="12037" width="42.140625" style="112" customWidth="1"/>
    <col min="12038" max="12038" width="0" style="112" hidden="1" customWidth="1"/>
    <col min="12039" max="12039" width="6.140625" style="112" customWidth="1"/>
    <col min="12040" max="12040" width="16.7109375" style="112" customWidth="1"/>
    <col min="12041" max="12041" width="31.5703125" style="112" customWidth="1"/>
    <col min="12042" max="12042" width="2.42578125" style="112" customWidth="1"/>
    <col min="12043" max="12043" width="10.85546875" style="112" customWidth="1"/>
    <col min="12044" max="12044" width="16.7109375" style="112" customWidth="1"/>
    <col min="12045" max="12045" width="12.7109375" style="112" customWidth="1"/>
    <col min="12046" max="12046" width="3.42578125" style="112" customWidth="1"/>
    <col min="12047" max="12047" width="14.5703125" style="112" customWidth="1"/>
    <col min="12048" max="12048" width="6.28515625" style="112" customWidth="1"/>
    <col min="12049" max="12049" width="13.42578125" style="112" customWidth="1"/>
    <col min="12050" max="12050" width="0" style="112" hidden="1" customWidth="1"/>
    <col min="12051" max="12288" width="9.140625" style="112"/>
    <col min="12289" max="12289" width="10" style="112" customWidth="1"/>
    <col min="12290" max="12290" width="13.42578125" style="112" customWidth="1"/>
    <col min="12291" max="12291" width="3.7109375" style="112" customWidth="1"/>
    <col min="12292" max="12292" width="7.5703125" style="112" customWidth="1"/>
    <col min="12293" max="12293" width="42.140625" style="112" customWidth="1"/>
    <col min="12294" max="12294" width="0" style="112" hidden="1" customWidth="1"/>
    <col min="12295" max="12295" width="6.140625" style="112" customWidth="1"/>
    <col min="12296" max="12296" width="16.7109375" style="112" customWidth="1"/>
    <col min="12297" max="12297" width="31.5703125" style="112" customWidth="1"/>
    <col min="12298" max="12298" width="2.42578125" style="112" customWidth="1"/>
    <col min="12299" max="12299" width="10.85546875" style="112" customWidth="1"/>
    <col min="12300" max="12300" width="16.7109375" style="112" customWidth="1"/>
    <col min="12301" max="12301" width="12.7109375" style="112" customWidth="1"/>
    <col min="12302" max="12302" width="3.42578125" style="112" customWidth="1"/>
    <col min="12303" max="12303" width="14.5703125" style="112" customWidth="1"/>
    <col min="12304" max="12304" width="6.28515625" style="112" customWidth="1"/>
    <col min="12305" max="12305" width="13.42578125" style="112" customWidth="1"/>
    <col min="12306" max="12306" width="0" style="112" hidden="1" customWidth="1"/>
    <col min="12307" max="12544" width="9.140625" style="112"/>
    <col min="12545" max="12545" width="10" style="112" customWidth="1"/>
    <col min="12546" max="12546" width="13.42578125" style="112" customWidth="1"/>
    <col min="12547" max="12547" width="3.7109375" style="112" customWidth="1"/>
    <col min="12548" max="12548" width="7.5703125" style="112" customWidth="1"/>
    <col min="12549" max="12549" width="42.140625" style="112" customWidth="1"/>
    <col min="12550" max="12550" width="0" style="112" hidden="1" customWidth="1"/>
    <col min="12551" max="12551" width="6.140625" style="112" customWidth="1"/>
    <col min="12552" max="12552" width="16.7109375" style="112" customWidth="1"/>
    <col min="12553" max="12553" width="31.5703125" style="112" customWidth="1"/>
    <col min="12554" max="12554" width="2.42578125" style="112" customWidth="1"/>
    <col min="12555" max="12555" width="10.85546875" style="112" customWidth="1"/>
    <col min="12556" max="12556" width="16.7109375" style="112" customWidth="1"/>
    <col min="12557" max="12557" width="12.7109375" style="112" customWidth="1"/>
    <col min="12558" max="12558" width="3.42578125" style="112" customWidth="1"/>
    <col min="12559" max="12559" width="14.5703125" style="112" customWidth="1"/>
    <col min="12560" max="12560" width="6.28515625" style="112" customWidth="1"/>
    <col min="12561" max="12561" width="13.42578125" style="112" customWidth="1"/>
    <col min="12562" max="12562" width="0" style="112" hidden="1" customWidth="1"/>
    <col min="12563" max="12800" width="9.140625" style="112"/>
    <col min="12801" max="12801" width="10" style="112" customWidth="1"/>
    <col min="12802" max="12802" width="13.42578125" style="112" customWidth="1"/>
    <col min="12803" max="12803" width="3.7109375" style="112" customWidth="1"/>
    <col min="12804" max="12804" width="7.5703125" style="112" customWidth="1"/>
    <col min="12805" max="12805" width="42.140625" style="112" customWidth="1"/>
    <col min="12806" max="12806" width="0" style="112" hidden="1" customWidth="1"/>
    <col min="12807" max="12807" width="6.140625" style="112" customWidth="1"/>
    <col min="12808" max="12808" width="16.7109375" style="112" customWidth="1"/>
    <col min="12809" max="12809" width="31.5703125" style="112" customWidth="1"/>
    <col min="12810" max="12810" width="2.42578125" style="112" customWidth="1"/>
    <col min="12811" max="12811" width="10.85546875" style="112" customWidth="1"/>
    <col min="12812" max="12812" width="16.7109375" style="112" customWidth="1"/>
    <col min="12813" max="12813" width="12.7109375" style="112" customWidth="1"/>
    <col min="12814" max="12814" width="3.42578125" style="112" customWidth="1"/>
    <col min="12815" max="12815" width="14.5703125" style="112" customWidth="1"/>
    <col min="12816" max="12816" width="6.28515625" style="112" customWidth="1"/>
    <col min="12817" max="12817" width="13.42578125" style="112" customWidth="1"/>
    <col min="12818" max="12818" width="0" style="112" hidden="1" customWidth="1"/>
    <col min="12819" max="13056" width="9.140625" style="112"/>
    <col min="13057" max="13057" width="10" style="112" customWidth="1"/>
    <col min="13058" max="13058" width="13.42578125" style="112" customWidth="1"/>
    <col min="13059" max="13059" width="3.7109375" style="112" customWidth="1"/>
    <col min="13060" max="13060" width="7.5703125" style="112" customWidth="1"/>
    <col min="13061" max="13061" width="42.140625" style="112" customWidth="1"/>
    <col min="13062" max="13062" width="0" style="112" hidden="1" customWidth="1"/>
    <col min="13063" max="13063" width="6.140625" style="112" customWidth="1"/>
    <col min="13064" max="13064" width="16.7109375" style="112" customWidth="1"/>
    <col min="13065" max="13065" width="31.5703125" style="112" customWidth="1"/>
    <col min="13066" max="13066" width="2.42578125" style="112" customWidth="1"/>
    <col min="13067" max="13067" width="10.85546875" style="112" customWidth="1"/>
    <col min="13068" max="13068" width="16.7109375" style="112" customWidth="1"/>
    <col min="13069" max="13069" width="12.7109375" style="112" customWidth="1"/>
    <col min="13070" max="13070" width="3.42578125" style="112" customWidth="1"/>
    <col min="13071" max="13071" width="14.5703125" style="112" customWidth="1"/>
    <col min="13072" max="13072" width="6.28515625" style="112" customWidth="1"/>
    <col min="13073" max="13073" width="13.42578125" style="112" customWidth="1"/>
    <col min="13074" max="13074" width="0" style="112" hidden="1" customWidth="1"/>
    <col min="13075" max="13312" width="9.140625" style="112"/>
    <col min="13313" max="13313" width="10" style="112" customWidth="1"/>
    <col min="13314" max="13314" width="13.42578125" style="112" customWidth="1"/>
    <col min="13315" max="13315" width="3.7109375" style="112" customWidth="1"/>
    <col min="13316" max="13316" width="7.5703125" style="112" customWidth="1"/>
    <col min="13317" max="13317" width="42.140625" style="112" customWidth="1"/>
    <col min="13318" max="13318" width="0" style="112" hidden="1" customWidth="1"/>
    <col min="13319" max="13319" width="6.140625" style="112" customWidth="1"/>
    <col min="13320" max="13320" width="16.7109375" style="112" customWidth="1"/>
    <col min="13321" max="13321" width="31.5703125" style="112" customWidth="1"/>
    <col min="13322" max="13322" width="2.42578125" style="112" customWidth="1"/>
    <col min="13323" max="13323" width="10.85546875" style="112" customWidth="1"/>
    <col min="13324" max="13324" width="16.7109375" style="112" customWidth="1"/>
    <col min="13325" max="13325" width="12.7109375" style="112" customWidth="1"/>
    <col min="13326" max="13326" width="3.42578125" style="112" customWidth="1"/>
    <col min="13327" max="13327" width="14.5703125" style="112" customWidth="1"/>
    <col min="13328" max="13328" width="6.28515625" style="112" customWidth="1"/>
    <col min="13329" max="13329" width="13.42578125" style="112" customWidth="1"/>
    <col min="13330" max="13330" width="0" style="112" hidden="1" customWidth="1"/>
    <col min="13331" max="13568" width="9.140625" style="112"/>
    <col min="13569" max="13569" width="10" style="112" customWidth="1"/>
    <col min="13570" max="13570" width="13.42578125" style="112" customWidth="1"/>
    <col min="13571" max="13571" width="3.7109375" style="112" customWidth="1"/>
    <col min="13572" max="13572" width="7.5703125" style="112" customWidth="1"/>
    <col min="13573" max="13573" width="42.140625" style="112" customWidth="1"/>
    <col min="13574" max="13574" width="0" style="112" hidden="1" customWidth="1"/>
    <col min="13575" max="13575" width="6.140625" style="112" customWidth="1"/>
    <col min="13576" max="13576" width="16.7109375" style="112" customWidth="1"/>
    <col min="13577" max="13577" width="31.5703125" style="112" customWidth="1"/>
    <col min="13578" max="13578" width="2.42578125" style="112" customWidth="1"/>
    <col min="13579" max="13579" width="10.85546875" style="112" customWidth="1"/>
    <col min="13580" max="13580" width="16.7109375" style="112" customWidth="1"/>
    <col min="13581" max="13581" width="12.7109375" style="112" customWidth="1"/>
    <col min="13582" max="13582" width="3.42578125" style="112" customWidth="1"/>
    <col min="13583" max="13583" width="14.5703125" style="112" customWidth="1"/>
    <col min="13584" max="13584" width="6.28515625" style="112" customWidth="1"/>
    <col min="13585" max="13585" width="13.42578125" style="112" customWidth="1"/>
    <col min="13586" max="13586" width="0" style="112" hidden="1" customWidth="1"/>
    <col min="13587" max="13824" width="9.140625" style="112"/>
    <col min="13825" max="13825" width="10" style="112" customWidth="1"/>
    <col min="13826" max="13826" width="13.42578125" style="112" customWidth="1"/>
    <col min="13827" max="13827" width="3.7109375" style="112" customWidth="1"/>
    <col min="13828" max="13828" width="7.5703125" style="112" customWidth="1"/>
    <col min="13829" max="13829" width="42.140625" style="112" customWidth="1"/>
    <col min="13830" max="13830" width="0" style="112" hidden="1" customWidth="1"/>
    <col min="13831" max="13831" width="6.140625" style="112" customWidth="1"/>
    <col min="13832" max="13832" width="16.7109375" style="112" customWidth="1"/>
    <col min="13833" max="13833" width="31.5703125" style="112" customWidth="1"/>
    <col min="13834" max="13834" width="2.42578125" style="112" customWidth="1"/>
    <col min="13835" max="13835" width="10.85546875" style="112" customWidth="1"/>
    <col min="13836" max="13836" width="16.7109375" style="112" customWidth="1"/>
    <col min="13837" max="13837" width="12.7109375" style="112" customWidth="1"/>
    <col min="13838" max="13838" width="3.42578125" style="112" customWidth="1"/>
    <col min="13839" max="13839" width="14.5703125" style="112" customWidth="1"/>
    <col min="13840" max="13840" width="6.28515625" style="112" customWidth="1"/>
    <col min="13841" max="13841" width="13.42578125" style="112" customWidth="1"/>
    <col min="13842" max="13842" width="0" style="112" hidden="1" customWidth="1"/>
    <col min="13843" max="14080" width="9.140625" style="112"/>
    <col min="14081" max="14081" width="10" style="112" customWidth="1"/>
    <col min="14082" max="14082" width="13.42578125" style="112" customWidth="1"/>
    <col min="14083" max="14083" width="3.7109375" style="112" customWidth="1"/>
    <col min="14084" max="14084" width="7.5703125" style="112" customWidth="1"/>
    <col min="14085" max="14085" width="42.140625" style="112" customWidth="1"/>
    <col min="14086" max="14086" width="0" style="112" hidden="1" customWidth="1"/>
    <col min="14087" max="14087" width="6.140625" style="112" customWidth="1"/>
    <col min="14088" max="14088" width="16.7109375" style="112" customWidth="1"/>
    <col min="14089" max="14089" width="31.5703125" style="112" customWidth="1"/>
    <col min="14090" max="14090" width="2.42578125" style="112" customWidth="1"/>
    <col min="14091" max="14091" width="10.85546875" style="112" customWidth="1"/>
    <col min="14092" max="14092" width="16.7109375" style="112" customWidth="1"/>
    <col min="14093" max="14093" width="12.7109375" style="112" customWidth="1"/>
    <col min="14094" max="14094" width="3.42578125" style="112" customWidth="1"/>
    <col min="14095" max="14095" width="14.5703125" style="112" customWidth="1"/>
    <col min="14096" max="14096" width="6.28515625" style="112" customWidth="1"/>
    <col min="14097" max="14097" width="13.42578125" style="112" customWidth="1"/>
    <col min="14098" max="14098" width="0" style="112" hidden="1" customWidth="1"/>
    <col min="14099" max="14336" width="9.140625" style="112"/>
    <col min="14337" max="14337" width="10" style="112" customWidth="1"/>
    <col min="14338" max="14338" width="13.42578125" style="112" customWidth="1"/>
    <col min="14339" max="14339" width="3.7109375" style="112" customWidth="1"/>
    <col min="14340" max="14340" width="7.5703125" style="112" customWidth="1"/>
    <col min="14341" max="14341" width="42.140625" style="112" customWidth="1"/>
    <col min="14342" max="14342" width="0" style="112" hidden="1" customWidth="1"/>
    <col min="14343" max="14343" width="6.140625" style="112" customWidth="1"/>
    <col min="14344" max="14344" width="16.7109375" style="112" customWidth="1"/>
    <col min="14345" max="14345" width="31.5703125" style="112" customWidth="1"/>
    <col min="14346" max="14346" width="2.42578125" style="112" customWidth="1"/>
    <col min="14347" max="14347" width="10.85546875" style="112" customWidth="1"/>
    <col min="14348" max="14348" width="16.7109375" style="112" customWidth="1"/>
    <col min="14349" max="14349" width="12.7109375" style="112" customWidth="1"/>
    <col min="14350" max="14350" width="3.42578125" style="112" customWidth="1"/>
    <col min="14351" max="14351" width="14.5703125" style="112" customWidth="1"/>
    <col min="14352" max="14352" width="6.28515625" style="112" customWidth="1"/>
    <col min="14353" max="14353" width="13.42578125" style="112" customWidth="1"/>
    <col min="14354" max="14354" width="0" style="112" hidden="1" customWidth="1"/>
    <col min="14355" max="14592" width="9.140625" style="112"/>
    <col min="14593" max="14593" width="10" style="112" customWidth="1"/>
    <col min="14594" max="14594" width="13.42578125" style="112" customWidth="1"/>
    <col min="14595" max="14595" width="3.7109375" style="112" customWidth="1"/>
    <col min="14596" max="14596" width="7.5703125" style="112" customWidth="1"/>
    <col min="14597" max="14597" width="42.140625" style="112" customWidth="1"/>
    <col min="14598" max="14598" width="0" style="112" hidden="1" customWidth="1"/>
    <col min="14599" max="14599" width="6.140625" style="112" customWidth="1"/>
    <col min="14600" max="14600" width="16.7109375" style="112" customWidth="1"/>
    <col min="14601" max="14601" width="31.5703125" style="112" customWidth="1"/>
    <col min="14602" max="14602" width="2.42578125" style="112" customWidth="1"/>
    <col min="14603" max="14603" width="10.85546875" style="112" customWidth="1"/>
    <col min="14604" max="14604" width="16.7109375" style="112" customWidth="1"/>
    <col min="14605" max="14605" width="12.7109375" style="112" customWidth="1"/>
    <col min="14606" max="14606" width="3.42578125" style="112" customWidth="1"/>
    <col min="14607" max="14607" width="14.5703125" style="112" customWidth="1"/>
    <col min="14608" max="14608" width="6.28515625" style="112" customWidth="1"/>
    <col min="14609" max="14609" width="13.42578125" style="112" customWidth="1"/>
    <col min="14610" max="14610" width="0" style="112" hidden="1" customWidth="1"/>
    <col min="14611" max="14848" width="9.140625" style="112"/>
    <col min="14849" max="14849" width="10" style="112" customWidth="1"/>
    <col min="14850" max="14850" width="13.42578125" style="112" customWidth="1"/>
    <col min="14851" max="14851" width="3.7109375" style="112" customWidth="1"/>
    <col min="14852" max="14852" width="7.5703125" style="112" customWidth="1"/>
    <col min="14853" max="14853" width="42.140625" style="112" customWidth="1"/>
    <col min="14854" max="14854" width="0" style="112" hidden="1" customWidth="1"/>
    <col min="14855" max="14855" width="6.140625" style="112" customWidth="1"/>
    <col min="14856" max="14856" width="16.7109375" style="112" customWidth="1"/>
    <col min="14857" max="14857" width="31.5703125" style="112" customWidth="1"/>
    <col min="14858" max="14858" width="2.42578125" style="112" customWidth="1"/>
    <col min="14859" max="14859" width="10.85546875" style="112" customWidth="1"/>
    <col min="14860" max="14860" width="16.7109375" style="112" customWidth="1"/>
    <col min="14861" max="14861" width="12.7109375" style="112" customWidth="1"/>
    <col min="14862" max="14862" width="3.42578125" style="112" customWidth="1"/>
    <col min="14863" max="14863" width="14.5703125" style="112" customWidth="1"/>
    <col min="14864" max="14864" width="6.28515625" style="112" customWidth="1"/>
    <col min="14865" max="14865" width="13.42578125" style="112" customWidth="1"/>
    <col min="14866" max="14866" width="0" style="112" hidden="1" customWidth="1"/>
    <col min="14867" max="15104" width="9.140625" style="112"/>
    <col min="15105" max="15105" width="10" style="112" customWidth="1"/>
    <col min="15106" max="15106" width="13.42578125" style="112" customWidth="1"/>
    <col min="15107" max="15107" width="3.7109375" style="112" customWidth="1"/>
    <col min="15108" max="15108" width="7.5703125" style="112" customWidth="1"/>
    <col min="15109" max="15109" width="42.140625" style="112" customWidth="1"/>
    <col min="15110" max="15110" width="0" style="112" hidden="1" customWidth="1"/>
    <col min="15111" max="15111" width="6.140625" style="112" customWidth="1"/>
    <col min="15112" max="15112" width="16.7109375" style="112" customWidth="1"/>
    <col min="15113" max="15113" width="31.5703125" style="112" customWidth="1"/>
    <col min="15114" max="15114" width="2.42578125" style="112" customWidth="1"/>
    <col min="15115" max="15115" width="10.85546875" style="112" customWidth="1"/>
    <col min="15116" max="15116" width="16.7109375" style="112" customWidth="1"/>
    <col min="15117" max="15117" width="12.7109375" style="112" customWidth="1"/>
    <col min="15118" max="15118" width="3.42578125" style="112" customWidth="1"/>
    <col min="15119" max="15119" width="14.5703125" style="112" customWidth="1"/>
    <col min="15120" max="15120" width="6.28515625" style="112" customWidth="1"/>
    <col min="15121" max="15121" width="13.42578125" style="112" customWidth="1"/>
    <col min="15122" max="15122" width="0" style="112" hidden="1" customWidth="1"/>
    <col min="15123" max="15360" width="9.140625" style="112"/>
    <col min="15361" max="15361" width="10" style="112" customWidth="1"/>
    <col min="15362" max="15362" width="13.42578125" style="112" customWidth="1"/>
    <col min="15363" max="15363" width="3.7109375" style="112" customWidth="1"/>
    <col min="15364" max="15364" width="7.5703125" style="112" customWidth="1"/>
    <col min="15365" max="15365" width="42.140625" style="112" customWidth="1"/>
    <col min="15366" max="15366" width="0" style="112" hidden="1" customWidth="1"/>
    <col min="15367" max="15367" width="6.140625" style="112" customWidth="1"/>
    <col min="15368" max="15368" width="16.7109375" style="112" customWidth="1"/>
    <col min="15369" max="15369" width="31.5703125" style="112" customWidth="1"/>
    <col min="15370" max="15370" width="2.42578125" style="112" customWidth="1"/>
    <col min="15371" max="15371" width="10.85546875" style="112" customWidth="1"/>
    <col min="15372" max="15372" width="16.7109375" style="112" customWidth="1"/>
    <col min="15373" max="15373" width="12.7109375" style="112" customWidth="1"/>
    <col min="15374" max="15374" width="3.42578125" style="112" customWidth="1"/>
    <col min="15375" max="15375" width="14.5703125" style="112" customWidth="1"/>
    <col min="15376" max="15376" width="6.28515625" style="112" customWidth="1"/>
    <col min="15377" max="15377" width="13.42578125" style="112" customWidth="1"/>
    <col min="15378" max="15378" width="0" style="112" hidden="1" customWidth="1"/>
    <col min="15379" max="15616" width="9.140625" style="112"/>
    <col min="15617" max="15617" width="10" style="112" customWidth="1"/>
    <col min="15618" max="15618" width="13.42578125" style="112" customWidth="1"/>
    <col min="15619" max="15619" width="3.7109375" style="112" customWidth="1"/>
    <col min="15620" max="15620" width="7.5703125" style="112" customWidth="1"/>
    <col min="15621" max="15621" width="42.140625" style="112" customWidth="1"/>
    <col min="15622" max="15622" width="0" style="112" hidden="1" customWidth="1"/>
    <col min="15623" max="15623" width="6.140625" style="112" customWidth="1"/>
    <col min="15624" max="15624" width="16.7109375" style="112" customWidth="1"/>
    <col min="15625" max="15625" width="31.5703125" style="112" customWidth="1"/>
    <col min="15626" max="15626" width="2.42578125" style="112" customWidth="1"/>
    <col min="15627" max="15627" width="10.85546875" style="112" customWidth="1"/>
    <col min="15628" max="15628" width="16.7109375" style="112" customWidth="1"/>
    <col min="15629" max="15629" width="12.7109375" style="112" customWidth="1"/>
    <col min="15630" max="15630" width="3.42578125" style="112" customWidth="1"/>
    <col min="15631" max="15631" width="14.5703125" style="112" customWidth="1"/>
    <col min="15632" max="15632" width="6.28515625" style="112" customWidth="1"/>
    <col min="15633" max="15633" width="13.42578125" style="112" customWidth="1"/>
    <col min="15634" max="15634" width="0" style="112" hidden="1" customWidth="1"/>
    <col min="15635" max="15872" width="9.140625" style="112"/>
    <col min="15873" max="15873" width="10" style="112" customWidth="1"/>
    <col min="15874" max="15874" width="13.42578125" style="112" customWidth="1"/>
    <col min="15875" max="15875" width="3.7109375" style="112" customWidth="1"/>
    <col min="15876" max="15876" width="7.5703125" style="112" customWidth="1"/>
    <col min="15877" max="15877" width="42.140625" style="112" customWidth="1"/>
    <col min="15878" max="15878" width="0" style="112" hidden="1" customWidth="1"/>
    <col min="15879" max="15879" width="6.140625" style="112" customWidth="1"/>
    <col min="15880" max="15880" width="16.7109375" style="112" customWidth="1"/>
    <col min="15881" max="15881" width="31.5703125" style="112" customWidth="1"/>
    <col min="15882" max="15882" width="2.42578125" style="112" customWidth="1"/>
    <col min="15883" max="15883" width="10.85546875" style="112" customWidth="1"/>
    <col min="15884" max="15884" width="16.7109375" style="112" customWidth="1"/>
    <col min="15885" max="15885" width="12.7109375" style="112" customWidth="1"/>
    <col min="15886" max="15886" width="3.42578125" style="112" customWidth="1"/>
    <col min="15887" max="15887" width="14.5703125" style="112" customWidth="1"/>
    <col min="15888" max="15888" width="6.28515625" style="112" customWidth="1"/>
    <col min="15889" max="15889" width="13.42578125" style="112" customWidth="1"/>
    <col min="15890" max="15890" width="0" style="112" hidden="1" customWidth="1"/>
    <col min="15891" max="16128" width="9.140625" style="112"/>
    <col min="16129" max="16129" width="10" style="112" customWidth="1"/>
    <col min="16130" max="16130" width="13.42578125" style="112" customWidth="1"/>
    <col min="16131" max="16131" width="3.7109375" style="112" customWidth="1"/>
    <col min="16132" max="16132" width="7.5703125" style="112" customWidth="1"/>
    <col min="16133" max="16133" width="42.140625" style="112" customWidth="1"/>
    <col min="16134" max="16134" width="0" style="112" hidden="1" customWidth="1"/>
    <col min="16135" max="16135" width="6.140625" style="112" customWidth="1"/>
    <col min="16136" max="16136" width="16.7109375" style="112" customWidth="1"/>
    <col min="16137" max="16137" width="31.5703125" style="112" customWidth="1"/>
    <col min="16138" max="16138" width="2.42578125" style="112" customWidth="1"/>
    <col min="16139" max="16139" width="10.85546875" style="112" customWidth="1"/>
    <col min="16140" max="16140" width="16.7109375" style="112" customWidth="1"/>
    <col min="16141" max="16141" width="12.7109375" style="112" customWidth="1"/>
    <col min="16142" max="16142" width="3.42578125" style="112" customWidth="1"/>
    <col min="16143" max="16143" width="14.5703125" style="112" customWidth="1"/>
    <col min="16144" max="16144" width="6.28515625" style="112" customWidth="1"/>
    <col min="16145" max="16145" width="13.42578125" style="112" customWidth="1"/>
    <col min="16146" max="16146" width="0" style="112" hidden="1" customWidth="1"/>
    <col min="16147" max="16384" width="9.140625" style="112"/>
  </cols>
  <sheetData>
    <row r="1" spans="1:17" ht="27.6" customHeight="1" x14ac:dyDescent="0.2">
      <c r="A1" s="127" t="s">
        <v>126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7.100000000000001" customHeight="1" x14ac:dyDescent="0.2">
      <c r="J2" s="129">
        <v>44193.329312452093</v>
      </c>
      <c r="K2" s="128"/>
      <c r="L2" s="128"/>
      <c r="M2" s="128"/>
      <c r="N2" s="128"/>
      <c r="O2" s="128"/>
      <c r="P2" s="128"/>
    </row>
    <row r="3" spans="1:17" ht="3.2" customHeight="1" x14ac:dyDescent="0.2"/>
    <row r="4" spans="1:17" ht="17.100000000000001" customHeight="1" x14ac:dyDescent="0.2">
      <c r="N4" s="130" t="s">
        <v>167</v>
      </c>
      <c r="O4" s="128"/>
      <c r="P4" s="128"/>
    </row>
    <row r="5" spans="1:17" ht="23.1" customHeight="1" x14ac:dyDescent="0.2">
      <c r="A5" s="131" t="s">
        <v>127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</row>
    <row r="6" spans="1:17" ht="9.9499999999999993" customHeight="1" x14ac:dyDescent="0.2"/>
    <row r="7" spans="1:17" ht="15.75" x14ac:dyDescent="0.2">
      <c r="A7" s="113" t="s">
        <v>44</v>
      </c>
      <c r="B7" s="113" t="s">
        <v>45</v>
      </c>
      <c r="C7" s="126" t="s">
        <v>46</v>
      </c>
      <c r="D7" s="117"/>
      <c r="E7" s="113" t="s">
        <v>47</v>
      </c>
      <c r="G7" s="113" t="s">
        <v>48</v>
      </c>
      <c r="H7" s="113" t="s">
        <v>49</v>
      </c>
      <c r="I7" s="126" t="s">
        <v>50</v>
      </c>
      <c r="J7" s="117"/>
      <c r="K7" s="113" t="s">
        <v>51</v>
      </c>
      <c r="L7" s="113" t="s">
        <v>49</v>
      </c>
      <c r="M7" s="126" t="s">
        <v>128</v>
      </c>
      <c r="N7" s="117"/>
      <c r="O7" s="113" t="s">
        <v>52</v>
      </c>
      <c r="P7" s="126" t="s">
        <v>53</v>
      </c>
      <c r="Q7" s="117"/>
    </row>
    <row r="8" spans="1:17" ht="25.5" outlineLevel="1" x14ac:dyDescent="0.2">
      <c r="A8" s="118">
        <v>68856</v>
      </c>
      <c r="B8" s="118">
        <v>68856</v>
      </c>
      <c r="C8" s="120">
        <v>43847.774017824071</v>
      </c>
      <c r="D8" s="117"/>
      <c r="E8" s="111" t="s">
        <v>129</v>
      </c>
      <c r="G8" s="111" t="s">
        <v>54</v>
      </c>
      <c r="H8" s="106">
        <v>5507.22</v>
      </c>
      <c r="I8" s="121" t="s">
        <v>130</v>
      </c>
      <c r="J8" s="117"/>
      <c r="K8" s="107">
        <v>175398</v>
      </c>
      <c r="L8" s="106">
        <v>5507.22</v>
      </c>
      <c r="M8" s="122">
        <v>1472040</v>
      </c>
      <c r="N8" s="117"/>
      <c r="O8" s="111" t="s">
        <v>55</v>
      </c>
      <c r="P8" s="121" t="s">
        <v>56</v>
      </c>
      <c r="Q8" s="117"/>
    </row>
    <row r="9" spans="1:17" ht="15" x14ac:dyDescent="0.2">
      <c r="A9" s="119"/>
      <c r="B9" s="119"/>
      <c r="C9" s="123" t="s">
        <v>6</v>
      </c>
      <c r="D9" s="117"/>
      <c r="E9" s="110"/>
      <c r="G9" s="110"/>
      <c r="H9" s="108">
        <v>5507.22</v>
      </c>
      <c r="I9" s="124"/>
      <c r="J9" s="117"/>
      <c r="K9" s="110"/>
      <c r="L9" s="108">
        <v>5507.22</v>
      </c>
      <c r="M9" s="124"/>
      <c r="N9" s="117"/>
      <c r="O9" s="110"/>
      <c r="P9" s="124"/>
      <c r="Q9" s="117"/>
    </row>
    <row r="10" spans="1:17" ht="25.5" outlineLevel="1" x14ac:dyDescent="0.2">
      <c r="A10" s="118">
        <v>68975</v>
      </c>
      <c r="B10" s="118">
        <v>68975</v>
      </c>
      <c r="C10" s="120">
        <v>43853.694648958335</v>
      </c>
      <c r="D10" s="117"/>
      <c r="E10" s="111" t="s">
        <v>131</v>
      </c>
      <c r="G10" s="111" t="s">
        <v>54</v>
      </c>
      <c r="H10" s="106">
        <v>230</v>
      </c>
      <c r="I10" s="121" t="s">
        <v>132</v>
      </c>
      <c r="J10" s="117"/>
      <c r="K10" s="107">
        <v>175398</v>
      </c>
      <c r="L10" s="106">
        <v>230</v>
      </c>
      <c r="M10" s="122">
        <v>1472040</v>
      </c>
      <c r="N10" s="117"/>
      <c r="O10" s="111" t="s">
        <v>55</v>
      </c>
      <c r="P10" s="121" t="s">
        <v>133</v>
      </c>
      <c r="Q10" s="117"/>
    </row>
    <row r="11" spans="1:17" ht="25.5" outlineLevel="1" x14ac:dyDescent="0.2">
      <c r="A11" s="125"/>
      <c r="B11" s="125"/>
      <c r="C11" s="120">
        <v>43853.694648958335</v>
      </c>
      <c r="D11" s="117"/>
      <c r="E11" s="111" t="s">
        <v>131</v>
      </c>
      <c r="G11" s="111" t="s">
        <v>54</v>
      </c>
      <c r="H11" s="106">
        <v>165.73</v>
      </c>
      <c r="I11" s="121" t="s">
        <v>132</v>
      </c>
      <c r="J11" s="117"/>
      <c r="K11" s="107">
        <v>175398</v>
      </c>
      <c r="L11" s="106">
        <v>165.73</v>
      </c>
      <c r="M11" s="122">
        <v>1472040</v>
      </c>
      <c r="N11" s="117"/>
      <c r="O11" s="111" t="s">
        <v>55</v>
      </c>
      <c r="P11" s="121" t="s">
        <v>133</v>
      </c>
      <c r="Q11" s="117"/>
    </row>
    <row r="12" spans="1:17" ht="15" x14ac:dyDescent="0.2">
      <c r="A12" s="119"/>
      <c r="B12" s="119"/>
      <c r="C12" s="123" t="s">
        <v>6</v>
      </c>
      <c r="D12" s="117"/>
      <c r="E12" s="110"/>
      <c r="G12" s="110"/>
      <c r="H12" s="108">
        <v>395.73</v>
      </c>
      <c r="I12" s="124"/>
      <c r="J12" s="117"/>
      <c r="K12" s="110"/>
      <c r="L12" s="108">
        <v>395.73</v>
      </c>
      <c r="M12" s="124"/>
      <c r="N12" s="117"/>
      <c r="O12" s="110"/>
      <c r="P12" s="124"/>
      <c r="Q12" s="117"/>
    </row>
    <row r="13" spans="1:17" ht="25.5" outlineLevel="1" x14ac:dyDescent="0.2">
      <c r="A13" s="118">
        <v>68999</v>
      </c>
      <c r="B13" s="118">
        <v>68999</v>
      </c>
      <c r="C13" s="120">
        <v>43854.499375775464</v>
      </c>
      <c r="D13" s="117"/>
      <c r="E13" s="111" t="s">
        <v>134</v>
      </c>
      <c r="G13" s="111" t="s">
        <v>54</v>
      </c>
      <c r="H13" s="106">
        <v>300</v>
      </c>
      <c r="I13" s="121" t="s">
        <v>135</v>
      </c>
      <c r="J13" s="117"/>
      <c r="K13" s="107">
        <v>175398</v>
      </c>
      <c r="L13" s="106">
        <v>300</v>
      </c>
      <c r="M13" s="122">
        <v>1422650</v>
      </c>
      <c r="N13" s="117"/>
      <c r="O13" s="111" t="s">
        <v>57</v>
      </c>
      <c r="P13" s="121" t="s">
        <v>133</v>
      </c>
      <c r="Q13" s="117"/>
    </row>
    <row r="14" spans="1:17" outlineLevel="1" x14ac:dyDescent="0.2">
      <c r="A14" s="125"/>
      <c r="B14" s="125"/>
      <c r="C14" s="120">
        <v>43854.499375775464</v>
      </c>
      <c r="D14" s="117"/>
      <c r="E14" s="111" t="s">
        <v>136</v>
      </c>
      <c r="G14" s="111" t="s">
        <v>54</v>
      </c>
      <c r="H14" s="106">
        <v>50000</v>
      </c>
      <c r="I14" s="121" t="s">
        <v>135</v>
      </c>
      <c r="J14" s="117"/>
      <c r="K14" s="107">
        <v>175398</v>
      </c>
      <c r="L14" s="106">
        <v>50000</v>
      </c>
      <c r="M14" s="122">
        <v>1422650</v>
      </c>
      <c r="N14" s="117"/>
      <c r="O14" s="111" t="s">
        <v>57</v>
      </c>
      <c r="P14" s="121" t="s">
        <v>133</v>
      </c>
      <c r="Q14" s="117"/>
    </row>
    <row r="15" spans="1:17" outlineLevel="1" x14ac:dyDescent="0.2">
      <c r="A15" s="125"/>
      <c r="B15" s="125"/>
      <c r="C15" s="120">
        <v>43854.499375775464</v>
      </c>
      <c r="D15" s="117"/>
      <c r="E15" s="111" t="s">
        <v>137</v>
      </c>
      <c r="G15" s="111" t="s">
        <v>54</v>
      </c>
      <c r="H15" s="106">
        <v>20000</v>
      </c>
      <c r="I15" s="121" t="s">
        <v>135</v>
      </c>
      <c r="J15" s="117"/>
      <c r="K15" s="107">
        <v>175398</v>
      </c>
      <c r="L15" s="106">
        <v>20000</v>
      </c>
      <c r="M15" s="122">
        <v>1422650</v>
      </c>
      <c r="N15" s="117"/>
      <c r="O15" s="111" t="s">
        <v>57</v>
      </c>
      <c r="P15" s="121" t="s">
        <v>133</v>
      </c>
      <c r="Q15" s="117"/>
    </row>
    <row r="16" spans="1:17" ht="15" x14ac:dyDescent="0.2">
      <c r="A16" s="119"/>
      <c r="B16" s="119"/>
      <c r="C16" s="123" t="s">
        <v>6</v>
      </c>
      <c r="D16" s="117"/>
      <c r="E16" s="110"/>
      <c r="G16" s="110"/>
      <c r="H16" s="108">
        <v>70300</v>
      </c>
      <c r="I16" s="124"/>
      <c r="J16" s="117"/>
      <c r="K16" s="110"/>
      <c r="L16" s="108">
        <v>70300</v>
      </c>
      <c r="M16" s="124"/>
      <c r="N16" s="117"/>
      <c r="O16" s="110"/>
      <c r="P16" s="124"/>
      <c r="Q16" s="117"/>
    </row>
    <row r="17" spans="1:17" ht="25.5" outlineLevel="1" x14ac:dyDescent="0.2">
      <c r="A17" s="118">
        <v>69219</v>
      </c>
      <c r="B17" s="118">
        <v>69219</v>
      </c>
      <c r="C17" s="120">
        <v>43861.662883715275</v>
      </c>
      <c r="D17" s="117"/>
      <c r="E17" s="111" t="s">
        <v>61</v>
      </c>
      <c r="G17" s="111" t="s">
        <v>54</v>
      </c>
      <c r="H17" s="106">
        <v>304</v>
      </c>
      <c r="I17" s="121" t="s">
        <v>62</v>
      </c>
      <c r="J17" s="117"/>
      <c r="K17" s="107">
        <v>174241</v>
      </c>
      <c r="L17" s="106">
        <v>304</v>
      </c>
      <c r="M17" s="122">
        <v>4304084</v>
      </c>
      <c r="N17" s="117"/>
      <c r="O17" s="111" t="s">
        <v>55</v>
      </c>
      <c r="P17" s="121" t="s">
        <v>56</v>
      </c>
      <c r="Q17" s="117"/>
    </row>
    <row r="18" spans="1:17" ht="15" x14ac:dyDescent="0.2">
      <c r="A18" s="119"/>
      <c r="B18" s="119"/>
      <c r="C18" s="123" t="s">
        <v>6</v>
      </c>
      <c r="D18" s="117"/>
      <c r="E18" s="110"/>
      <c r="G18" s="110"/>
      <c r="H18" s="108">
        <v>304</v>
      </c>
      <c r="I18" s="124"/>
      <c r="J18" s="117"/>
      <c r="K18" s="110"/>
      <c r="L18" s="108">
        <v>304</v>
      </c>
      <c r="M18" s="124"/>
      <c r="N18" s="117"/>
      <c r="O18" s="110"/>
      <c r="P18" s="124"/>
      <c r="Q18" s="117"/>
    </row>
    <row r="19" spans="1:17" ht="25.5" outlineLevel="1" x14ac:dyDescent="0.2">
      <c r="A19" s="118">
        <v>69256</v>
      </c>
      <c r="B19" s="118">
        <v>69256</v>
      </c>
      <c r="C19" s="120">
        <v>43864.666904479163</v>
      </c>
      <c r="D19" s="117"/>
      <c r="E19" s="111" t="s">
        <v>59</v>
      </c>
      <c r="G19" s="111" t="s">
        <v>54</v>
      </c>
      <c r="H19" s="106">
        <v>500</v>
      </c>
      <c r="I19" s="121" t="s">
        <v>63</v>
      </c>
      <c r="J19" s="117"/>
      <c r="K19" s="107">
        <v>174250</v>
      </c>
      <c r="L19" s="106">
        <v>500</v>
      </c>
      <c r="M19" s="122">
        <v>4340084</v>
      </c>
      <c r="N19" s="117"/>
      <c r="O19" s="111" t="s">
        <v>55</v>
      </c>
      <c r="P19" s="121" t="s">
        <v>56</v>
      </c>
      <c r="Q19" s="117"/>
    </row>
    <row r="20" spans="1:17" ht="25.5" outlineLevel="1" x14ac:dyDescent="0.2">
      <c r="A20" s="125"/>
      <c r="B20" s="125"/>
      <c r="C20" s="120">
        <v>43864.666904479163</v>
      </c>
      <c r="D20" s="117"/>
      <c r="E20" s="111" t="s">
        <v>64</v>
      </c>
      <c r="G20" s="111" t="s">
        <v>54</v>
      </c>
      <c r="H20" s="106">
        <v>691.74</v>
      </c>
      <c r="I20" s="121" t="s">
        <v>63</v>
      </c>
      <c r="J20" s="117"/>
      <c r="K20" s="107">
        <v>174250</v>
      </c>
      <c r="L20" s="106">
        <v>691.74</v>
      </c>
      <c r="M20" s="122">
        <v>4340084</v>
      </c>
      <c r="N20" s="117"/>
      <c r="O20" s="111" t="s">
        <v>55</v>
      </c>
      <c r="P20" s="121" t="s">
        <v>56</v>
      </c>
      <c r="Q20" s="117"/>
    </row>
    <row r="21" spans="1:17" ht="15" x14ac:dyDescent="0.2">
      <c r="A21" s="119"/>
      <c r="B21" s="119"/>
      <c r="C21" s="123" t="s">
        <v>6</v>
      </c>
      <c r="D21" s="117"/>
      <c r="E21" s="110"/>
      <c r="G21" s="110"/>
      <c r="H21" s="108">
        <v>1191.74</v>
      </c>
      <c r="I21" s="124"/>
      <c r="J21" s="117"/>
      <c r="K21" s="110"/>
      <c r="L21" s="108">
        <v>1191.74</v>
      </c>
      <c r="M21" s="124"/>
      <c r="N21" s="117"/>
      <c r="O21" s="110"/>
      <c r="P21" s="124"/>
      <c r="Q21" s="117"/>
    </row>
    <row r="22" spans="1:17" ht="25.5" outlineLevel="1" x14ac:dyDescent="0.2">
      <c r="A22" s="118">
        <v>69361</v>
      </c>
      <c r="B22" s="118">
        <v>69361</v>
      </c>
      <c r="C22" s="120">
        <v>43867.51031056713</v>
      </c>
      <c r="D22" s="117"/>
      <c r="E22" s="111" t="s">
        <v>65</v>
      </c>
      <c r="G22" s="111" t="s">
        <v>54</v>
      </c>
      <c r="H22" s="106">
        <v>161.61000000000001</v>
      </c>
      <c r="I22" s="121" t="s">
        <v>66</v>
      </c>
      <c r="J22" s="117"/>
      <c r="K22" s="107">
        <v>174271</v>
      </c>
      <c r="L22" s="106">
        <v>161.61000000000001</v>
      </c>
      <c r="M22" s="122">
        <v>4005043</v>
      </c>
      <c r="N22" s="117"/>
      <c r="O22" s="111" t="s">
        <v>55</v>
      </c>
      <c r="P22" s="121" t="s">
        <v>56</v>
      </c>
      <c r="Q22" s="117"/>
    </row>
    <row r="23" spans="1:17" ht="15" x14ac:dyDescent="0.2">
      <c r="A23" s="119"/>
      <c r="B23" s="119"/>
      <c r="C23" s="123" t="s">
        <v>6</v>
      </c>
      <c r="D23" s="117"/>
      <c r="E23" s="110"/>
      <c r="G23" s="110"/>
      <c r="H23" s="108">
        <v>161.61000000000001</v>
      </c>
      <c r="I23" s="124"/>
      <c r="J23" s="117"/>
      <c r="K23" s="110"/>
      <c r="L23" s="108">
        <v>161.61000000000001</v>
      </c>
      <c r="M23" s="124"/>
      <c r="N23" s="117"/>
      <c r="O23" s="110"/>
      <c r="P23" s="124"/>
      <c r="Q23" s="117"/>
    </row>
    <row r="24" spans="1:17" ht="25.5" outlineLevel="1" x14ac:dyDescent="0.2">
      <c r="A24" s="118">
        <v>69889</v>
      </c>
      <c r="B24" s="118">
        <v>69889</v>
      </c>
      <c r="C24" s="120">
        <v>43888.58224131944</v>
      </c>
      <c r="D24" s="117"/>
      <c r="E24" s="111" t="s">
        <v>69</v>
      </c>
      <c r="G24" s="111" t="s">
        <v>54</v>
      </c>
      <c r="H24" s="106">
        <v>9694</v>
      </c>
      <c r="I24" s="121" t="s">
        <v>70</v>
      </c>
      <c r="J24" s="117"/>
      <c r="K24" s="107">
        <v>174254</v>
      </c>
      <c r="L24" s="106">
        <v>9694</v>
      </c>
      <c r="M24" s="122">
        <v>4992087</v>
      </c>
      <c r="N24" s="117"/>
      <c r="O24" s="111" t="s">
        <v>55</v>
      </c>
      <c r="P24" s="121" t="s">
        <v>56</v>
      </c>
      <c r="Q24" s="117"/>
    </row>
    <row r="25" spans="1:17" ht="25.5" outlineLevel="1" x14ac:dyDescent="0.2">
      <c r="A25" s="125"/>
      <c r="B25" s="125"/>
      <c r="C25" s="120">
        <v>43888.58224131944</v>
      </c>
      <c r="D25" s="117"/>
      <c r="E25" s="111" t="s">
        <v>71</v>
      </c>
      <c r="G25" s="111" t="s">
        <v>54</v>
      </c>
      <c r="H25" s="106">
        <v>150</v>
      </c>
      <c r="I25" s="121" t="s">
        <v>70</v>
      </c>
      <c r="J25" s="117"/>
      <c r="K25" s="107">
        <v>174254</v>
      </c>
      <c r="L25" s="106">
        <v>150</v>
      </c>
      <c r="M25" s="122">
        <v>4992087</v>
      </c>
      <c r="N25" s="117"/>
      <c r="O25" s="111" t="s">
        <v>55</v>
      </c>
      <c r="P25" s="121" t="s">
        <v>56</v>
      </c>
      <c r="Q25" s="117"/>
    </row>
    <row r="26" spans="1:17" ht="15" x14ac:dyDescent="0.2">
      <c r="A26" s="119"/>
      <c r="B26" s="119"/>
      <c r="C26" s="123" t="s">
        <v>6</v>
      </c>
      <c r="D26" s="117"/>
      <c r="E26" s="110"/>
      <c r="G26" s="110"/>
      <c r="H26" s="108">
        <v>9844</v>
      </c>
      <c r="I26" s="124"/>
      <c r="J26" s="117"/>
      <c r="K26" s="110"/>
      <c r="L26" s="108">
        <v>9844</v>
      </c>
      <c r="M26" s="124"/>
      <c r="N26" s="117"/>
      <c r="O26" s="110"/>
      <c r="P26" s="124"/>
      <c r="Q26" s="117"/>
    </row>
    <row r="27" spans="1:17" ht="38.25" outlineLevel="1" x14ac:dyDescent="0.2">
      <c r="A27" s="118">
        <v>70193</v>
      </c>
      <c r="B27" s="118">
        <v>70193</v>
      </c>
      <c r="C27" s="120">
        <v>43895.754506979167</v>
      </c>
      <c r="D27" s="117"/>
      <c r="E27" s="111" t="s">
        <v>75</v>
      </c>
      <c r="G27" s="111" t="s">
        <v>54</v>
      </c>
      <c r="H27" s="106">
        <v>10000</v>
      </c>
      <c r="I27" s="121" t="s">
        <v>68</v>
      </c>
      <c r="J27" s="117"/>
      <c r="K27" s="107">
        <v>174236</v>
      </c>
      <c r="L27" s="106">
        <v>10000</v>
      </c>
      <c r="M27" s="122">
        <v>4994999</v>
      </c>
      <c r="N27" s="117"/>
      <c r="O27" s="111" t="s">
        <v>55</v>
      </c>
      <c r="P27" s="121" t="s">
        <v>56</v>
      </c>
      <c r="Q27" s="117"/>
    </row>
    <row r="28" spans="1:17" ht="15" x14ac:dyDescent="0.2">
      <c r="A28" s="119"/>
      <c r="B28" s="119"/>
      <c r="C28" s="123" t="s">
        <v>6</v>
      </c>
      <c r="D28" s="117"/>
      <c r="E28" s="110"/>
      <c r="G28" s="110"/>
      <c r="H28" s="108">
        <v>10000</v>
      </c>
      <c r="I28" s="124"/>
      <c r="J28" s="117"/>
      <c r="K28" s="110"/>
      <c r="L28" s="108">
        <v>10000</v>
      </c>
      <c r="M28" s="124"/>
      <c r="N28" s="117"/>
      <c r="O28" s="110"/>
      <c r="P28" s="124"/>
      <c r="Q28" s="117"/>
    </row>
    <row r="29" spans="1:17" ht="25.5" outlineLevel="1" x14ac:dyDescent="0.2">
      <c r="A29" s="118">
        <v>70386</v>
      </c>
      <c r="B29" s="118">
        <v>70386</v>
      </c>
      <c r="C29" s="120">
        <v>43902.402955057871</v>
      </c>
      <c r="D29" s="117"/>
      <c r="E29" s="111" t="s">
        <v>76</v>
      </c>
      <c r="G29" s="111" t="s">
        <v>54</v>
      </c>
      <c r="H29" s="106">
        <v>48</v>
      </c>
      <c r="I29" s="121" t="s">
        <v>77</v>
      </c>
      <c r="J29" s="117"/>
      <c r="K29" s="107">
        <v>174241</v>
      </c>
      <c r="L29" s="106">
        <v>48</v>
      </c>
      <c r="M29" s="122">
        <v>4304084</v>
      </c>
      <c r="N29" s="117"/>
      <c r="O29" s="111" t="s">
        <v>55</v>
      </c>
      <c r="P29" s="121" t="s">
        <v>56</v>
      </c>
      <c r="Q29" s="117"/>
    </row>
    <row r="30" spans="1:17" ht="15" x14ac:dyDescent="0.2">
      <c r="A30" s="119"/>
      <c r="B30" s="119"/>
      <c r="C30" s="123" t="s">
        <v>6</v>
      </c>
      <c r="D30" s="117"/>
      <c r="E30" s="110"/>
      <c r="G30" s="110"/>
      <c r="H30" s="108">
        <v>48</v>
      </c>
      <c r="I30" s="124"/>
      <c r="J30" s="117"/>
      <c r="K30" s="110"/>
      <c r="L30" s="108">
        <v>48</v>
      </c>
      <c r="M30" s="124"/>
      <c r="N30" s="117"/>
      <c r="O30" s="110"/>
      <c r="P30" s="124"/>
      <c r="Q30" s="117"/>
    </row>
    <row r="31" spans="1:17" ht="25.5" outlineLevel="1" x14ac:dyDescent="0.2">
      <c r="A31" s="118">
        <v>70978</v>
      </c>
      <c r="B31" s="118">
        <v>70978</v>
      </c>
      <c r="C31" s="120">
        <v>43927.442766666667</v>
      </c>
      <c r="D31" s="117"/>
      <c r="E31" s="111" t="s">
        <v>79</v>
      </c>
      <c r="G31" s="111" t="s">
        <v>54</v>
      </c>
      <c r="H31" s="106">
        <v>816.59</v>
      </c>
      <c r="I31" s="121" t="s">
        <v>78</v>
      </c>
      <c r="J31" s="117"/>
      <c r="K31" s="107">
        <v>174264</v>
      </c>
      <c r="L31" s="106">
        <v>816.59</v>
      </c>
      <c r="M31" s="122">
        <v>4003041</v>
      </c>
      <c r="N31" s="117"/>
      <c r="O31" s="111" t="s">
        <v>55</v>
      </c>
      <c r="P31" s="121" t="s">
        <v>56</v>
      </c>
      <c r="Q31" s="117"/>
    </row>
    <row r="32" spans="1:17" ht="15" x14ac:dyDescent="0.2">
      <c r="A32" s="119"/>
      <c r="B32" s="119"/>
      <c r="C32" s="123" t="s">
        <v>6</v>
      </c>
      <c r="D32" s="117"/>
      <c r="E32" s="110"/>
      <c r="G32" s="110"/>
      <c r="H32" s="108">
        <v>816.59</v>
      </c>
      <c r="I32" s="124"/>
      <c r="J32" s="117"/>
      <c r="K32" s="110"/>
      <c r="L32" s="108">
        <v>816.59</v>
      </c>
      <c r="M32" s="124"/>
      <c r="N32" s="117"/>
      <c r="O32" s="110"/>
      <c r="P32" s="124"/>
      <c r="Q32" s="117"/>
    </row>
    <row r="33" spans="1:17" ht="25.5" outlineLevel="1" x14ac:dyDescent="0.2">
      <c r="A33" s="118">
        <v>71954</v>
      </c>
      <c r="B33" s="118">
        <v>71954</v>
      </c>
      <c r="C33" s="120">
        <v>43972.603610104168</v>
      </c>
      <c r="D33" s="117"/>
      <c r="E33" s="111" t="s">
        <v>81</v>
      </c>
      <c r="G33" s="111" t="s">
        <v>54</v>
      </c>
      <c r="H33" s="106">
        <v>1600</v>
      </c>
      <c r="I33" s="121" t="s">
        <v>82</v>
      </c>
      <c r="J33" s="117"/>
      <c r="K33" s="107">
        <v>174267</v>
      </c>
      <c r="L33" s="106">
        <v>1600</v>
      </c>
      <c r="M33" s="122">
        <v>4405033</v>
      </c>
      <c r="N33" s="117"/>
      <c r="O33" s="111" t="s">
        <v>55</v>
      </c>
      <c r="P33" s="121" t="s">
        <v>56</v>
      </c>
      <c r="Q33" s="117"/>
    </row>
    <row r="34" spans="1:17" ht="15" x14ac:dyDescent="0.2">
      <c r="A34" s="119"/>
      <c r="B34" s="119"/>
      <c r="C34" s="123" t="s">
        <v>6</v>
      </c>
      <c r="D34" s="117"/>
      <c r="E34" s="110"/>
      <c r="G34" s="110"/>
      <c r="H34" s="108">
        <v>1600</v>
      </c>
      <c r="I34" s="124"/>
      <c r="J34" s="117"/>
      <c r="K34" s="110"/>
      <c r="L34" s="108">
        <v>1600</v>
      </c>
      <c r="M34" s="124"/>
      <c r="N34" s="117"/>
      <c r="O34" s="110"/>
      <c r="P34" s="124"/>
      <c r="Q34" s="117"/>
    </row>
    <row r="35" spans="1:17" ht="38.25" outlineLevel="1" x14ac:dyDescent="0.2">
      <c r="A35" s="118">
        <v>72028</v>
      </c>
      <c r="B35" s="118">
        <v>72028</v>
      </c>
      <c r="C35" s="120">
        <v>43976.896449965279</v>
      </c>
      <c r="D35" s="117"/>
      <c r="E35" s="111" t="s">
        <v>83</v>
      </c>
      <c r="G35" s="111" t="s">
        <v>54</v>
      </c>
      <c r="H35" s="106">
        <v>37500</v>
      </c>
      <c r="I35" s="121" t="s">
        <v>84</v>
      </c>
      <c r="J35" s="117"/>
      <c r="K35" s="107">
        <v>174254</v>
      </c>
      <c r="L35" s="106">
        <v>37500</v>
      </c>
      <c r="M35" s="122">
        <v>4992087</v>
      </c>
      <c r="N35" s="117"/>
      <c r="O35" s="111" t="s">
        <v>55</v>
      </c>
      <c r="P35" s="121" t="s">
        <v>56</v>
      </c>
      <c r="Q35" s="117"/>
    </row>
    <row r="36" spans="1:17" ht="15" x14ac:dyDescent="0.2">
      <c r="A36" s="119"/>
      <c r="B36" s="119"/>
      <c r="C36" s="123" t="s">
        <v>6</v>
      </c>
      <c r="D36" s="117"/>
      <c r="E36" s="110"/>
      <c r="G36" s="110"/>
      <c r="H36" s="108">
        <v>37500</v>
      </c>
      <c r="I36" s="124"/>
      <c r="J36" s="117"/>
      <c r="K36" s="110"/>
      <c r="L36" s="108">
        <v>37500</v>
      </c>
      <c r="M36" s="124"/>
      <c r="N36" s="117"/>
      <c r="O36" s="110"/>
      <c r="P36" s="124"/>
      <c r="Q36" s="117"/>
    </row>
    <row r="37" spans="1:17" ht="38.25" outlineLevel="1" x14ac:dyDescent="0.2">
      <c r="A37" s="118">
        <v>72040</v>
      </c>
      <c r="B37" s="118">
        <v>72040</v>
      </c>
      <c r="C37" s="120">
        <v>43977.424761192131</v>
      </c>
      <c r="D37" s="117"/>
      <c r="E37" s="111" t="s">
        <v>83</v>
      </c>
      <c r="G37" s="111" t="s">
        <v>54</v>
      </c>
      <c r="H37" s="106">
        <v>37500</v>
      </c>
      <c r="I37" s="121" t="s">
        <v>84</v>
      </c>
      <c r="J37" s="117"/>
      <c r="K37" s="107">
        <v>174241</v>
      </c>
      <c r="L37" s="106">
        <v>37500</v>
      </c>
      <c r="M37" s="122">
        <v>4304084</v>
      </c>
      <c r="N37" s="117"/>
      <c r="O37" s="111" t="s">
        <v>55</v>
      </c>
      <c r="P37" s="121" t="s">
        <v>56</v>
      </c>
      <c r="Q37" s="117"/>
    </row>
    <row r="38" spans="1:17" ht="15" x14ac:dyDescent="0.2">
      <c r="A38" s="119"/>
      <c r="B38" s="119"/>
      <c r="C38" s="123" t="s">
        <v>6</v>
      </c>
      <c r="D38" s="117"/>
      <c r="E38" s="110"/>
      <c r="G38" s="110"/>
      <c r="H38" s="108">
        <v>37500</v>
      </c>
      <c r="I38" s="124"/>
      <c r="J38" s="117"/>
      <c r="K38" s="110"/>
      <c r="L38" s="108">
        <v>37500</v>
      </c>
      <c r="M38" s="124"/>
      <c r="N38" s="117"/>
      <c r="O38" s="110"/>
      <c r="P38" s="124"/>
      <c r="Q38" s="117"/>
    </row>
    <row r="39" spans="1:17" ht="38.25" outlineLevel="1" x14ac:dyDescent="0.2">
      <c r="A39" s="118">
        <v>72387</v>
      </c>
      <c r="B39" s="118">
        <v>72387</v>
      </c>
      <c r="C39" s="120">
        <v>43994.505189965275</v>
      </c>
      <c r="D39" s="117"/>
      <c r="E39" s="111" t="s">
        <v>85</v>
      </c>
      <c r="G39" s="111" t="s">
        <v>54</v>
      </c>
      <c r="H39" s="106">
        <v>30000</v>
      </c>
      <c r="I39" s="121" t="s">
        <v>68</v>
      </c>
      <c r="J39" s="117"/>
      <c r="K39" s="107">
        <v>174237</v>
      </c>
      <c r="L39" s="106">
        <v>30000</v>
      </c>
      <c r="M39" s="122">
        <v>5061127</v>
      </c>
      <c r="N39" s="117"/>
      <c r="O39" s="111" t="s">
        <v>55</v>
      </c>
      <c r="P39" s="121" t="s">
        <v>56</v>
      </c>
      <c r="Q39" s="117"/>
    </row>
    <row r="40" spans="1:17" ht="15" x14ac:dyDescent="0.2">
      <c r="A40" s="119"/>
      <c r="B40" s="119"/>
      <c r="C40" s="123" t="s">
        <v>6</v>
      </c>
      <c r="D40" s="117"/>
      <c r="E40" s="110"/>
      <c r="G40" s="110"/>
      <c r="H40" s="108">
        <v>30000</v>
      </c>
      <c r="I40" s="124"/>
      <c r="J40" s="117"/>
      <c r="K40" s="110"/>
      <c r="L40" s="108">
        <v>30000</v>
      </c>
      <c r="M40" s="124"/>
      <c r="N40" s="117"/>
      <c r="O40" s="110"/>
      <c r="P40" s="124"/>
      <c r="Q40" s="117"/>
    </row>
    <row r="41" spans="1:17" ht="25.5" outlineLevel="1" x14ac:dyDescent="0.2">
      <c r="A41" s="118">
        <v>72783</v>
      </c>
      <c r="B41" s="118">
        <v>72783</v>
      </c>
      <c r="C41" s="120">
        <v>44013.742060960649</v>
      </c>
      <c r="D41" s="117"/>
      <c r="E41" s="111" t="s">
        <v>86</v>
      </c>
      <c r="G41" s="111" t="s">
        <v>54</v>
      </c>
      <c r="H41" s="106">
        <v>6487.13</v>
      </c>
      <c r="I41" s="121" t="s">
        <v>87</v>
      </c>
      <c r="J41" s="117"/>
      <c r="K41" s="107">
        <v>174234</v>
      </c>
      <c r="L41" s="106">
        <v>6487.13</v>
      </c>
      <c r="M41" s="122">
        <v>4147999</v>
      </c>
      <c r="N41" s="117"/>
      <c r="O41" s="111" t="s">
        <v>55</v>
      </c>
      <c r="P41" s="121" t="s">
        <v>56</v>
      </c>
      <c r="Q41" s="117"/>
    </row>
    <row r="42" spans="1:17" ht="15" x14ac:dyDescent="0.2">
      <c r="A42" s="119"/>
      <c r="B42" s="119"/>
      <c r="C42" s="123" t="s">
        <v>6</v>
      </c>
      <c r="D42" s="117"/>
      <c r="E42" s="110"/>
      <c r="G42" s="110"/>
      <c r="H42" s="108">
        <v>6487.13</v>
      </c>
      <c r="I42" s="124"/>
      <c r="J42" s="117"/>
      <c r="K42" s="110"/>
      <c r="L42" s="108">
        <v>6487.13</v>
      </c>
      <c r="M42" s="124"/>
      <c r="N42" s="117"/>
      <c r="O42" s="110"/>
      <c r="P42" s="124"/>
      <c r="Q42" s="117"/>
    </row>
    <row r="43" spans="1:17" ht="25.5" outlineLevel="1" x14ac:dyDescent="0.2">
      <c r="A43" s="118">
        <v>73672</v>
      </c>
      <c r="B43" s="118">
        <v>73672</v>
      </c>
      <c r="C43" s="120">
        <v>44064.599733298608</v>
      </c>
      <c r="D43" s="117"/>
      <c r="E43" s="111" t="s">
        <v>88</v>
      </c>
      <c r="G43" s="111" t="s">
        <v>54</v>
      </c>
      <c r="H43" s="106">
        <v>9329.6299999999992</v>
      </c>
      <c r="I43" s="121" t="s">
        <v>58</v>
      </c>
      <c r="J43" s="117"/>
      <c r="K43" s="107">
        <v>174235</v>
      </c>
      <c r="L43" s="106">
        <v>9329.6299999999992</v>
      </c>
      <c r="M43" s="122">
        <v>4002042</v>
      </c>
      <c r="N43" s="117"/>
      <c r="O43" s="111" t="s">
        <v>55</v>
      </c>
      <c r="P43" s="121" t="s">
        <v>56</v>
      </c>
      <c r="Q43" s="117"/>
    </row>
    <row r="44" spans="1:17" ht="15" x14ac:dyDescent="0.2">
      <c r="A44" s="119"/>
      <c r="B44" s="119"/>
      <c r="C44" s="123" t="s">
        <v>6</v>
      </c>
      <c r="D44" s="117"/>
      <c r="E44" s="110"/>
      <c r="G44" s="110"/>
      <c r="H44" s="108">
        <v>9329.6299999999992</v>
      </c>
      <c r="I44" s="124"/>
      <c r="J44" s="117"/>
      <c r="K44" s="110"/>
      <c r="L44" s="108">
        <v>9329.6299999999992</v>
      </c>
      <c r="M44" s="124"/>
      <c r="N44" s="117"/>
      <c r="O44" s="110"/>
      <c r="P44" s="124"/>
      <c r="Q44" s="117"/>
    </row>
    <row r="45" spans="1:17" ht="25.5" outlineLevel="1" x14ac:dyDescent="0.2">
      <c r="A45" s="118">
        <v>73673</v>
      </c>
      <c r="B45" s="118">
        <v>73673</v>
      </c>
      <c r="C45" s="120">
        <v>44064.60379533565</v>
      </c>
      <c r="D45" s="117"/>
      <c r="E45" s="111" t="s">
        <v>88</v>
      </c>
      <c r="G45" s="111" t="s">
        <v>54</v>
      </c>
      <c r="H45" s="106">
        <v>12490.77</v>
      </c>
      <c r="I45" s="121" t="s">
        <v>58</v>
      </c>
      <c r="J45" s="117"/>
      <c r="K45" s="107">
        <v>174241</v>
      </c>
      <c r="L45" s="106">
        <v>12490.77</v>
      </c>
      <c r="M45" s="122">
        <v>4304084</v>
      </c>
      <c r="N45" s="117"/>
      <c r="O45" s="111" t="s">
        <v>55</v>
      </c>
      <c r="P45" s="121" t="s">
        <v>56</v>
      </c>
      <c r="Q45" s="117"/>
    </row>
    <row r="46" spans="1:17" ht="15" x14ac:dyDescent="0.2">
      <c r="A46" s="119"/>
      <c r="B46" s="119"/>
      <c r="C46" s="123" t="s">
        <v>6</v>
      </c>
      <c r="D46" s="117"/>
      <c r="E46" s="110"/>
      <c r="G46" s="110"/>
      <c r="H46" s="108">
        <v>12490.77</v>
      </c>
      <c r="I46" s="124"/>
      <c r="J46" s="117"/>
      <c r="K46" s="110"/>
      <c r="L46" s="108">
        <v>12490.77</v>
      </c>
      <c r="M46" s="124"/>
      <c r="N46" s="117"/>
      <c r="O46" s="110"/>
      <c r="P46" s="124"/>
      <c r="Q46" s="117"/>
    </row>
    <row r="47" spans="1:17" ht="25.5" outlineLevel="1" x14ac:dyDescent="0.2">
      <c r="A47" s="118">
        <v>73675</v>
      </c>
      <c r="B47" s="118">
        <v>73675</v>
      </c>
      <c r="C47" s="120">
        <v>44064.63457681713</v>
      </c>
      <c r="D47" s="117"/>
      <c r="E47" s="111" t="s">
        <v>88</v>
      </c>
      <c r="G47" s="111" t="s">
        <v>54</v>
      </c>
      <c r="H47" s="106">
        <v>8725.6</v>
      </c>
      <c r="I47" s="121" t="s">
        <v>58</v>
      </c>
      <c r="J47" s="117"/>
      <c r="K47" s="107">
        <v>174235</v>
      </c>
      <c r="L47" s="106">
        <v>8725.6</v>
      </c>
      <c r="M47" s="122">
        <v>4002042</v>
      </c>
      <c r="N47" s="117"/>
      <c r="O47" s="111" t="s">
        <v>55</v>
      </c>
      <c r="P47" s="121" t="s">
        <v>56</v>
      </c>
      <c r="Q47" s="117"/>
    </row>
    <row r="48" spans="1:17" ht="15" x14ac:dyDescent="0.2">
      <c r="A48" s="119"/>
      <c r="B48" s="119"/>
      <c r="C48" s="123" t="s">
        <v>6</v>
      </c>
      <c r="D48" s="117"/>
      <c r="E48" s="110"/>
      <c r="G48" s="110"/>
      <c r="H48" s="108">
        <v>8725.6</v>
      </c>
      <c r="I48" s="124"/>
      <c r="J48" s="117"/>
      <c r="K48" s="110"/>
      <c r="L48" s="108">
        <v>8725.6</v>
      </c>
      <c r="M48" s="124"/>
      <c r="N48" s="117"/>
      <c r="O48" s="110"/>
      <c r="P48" s="124"/>
      <c r="Q48" s="117"/>
    </row>
    <row r="49" spans="1:17" ht="51" outlineLevel="1" x14ac:dyDescent="0.2">
      <c r="A49" s="118">
        <v>73693</v>
      </c>
      <c r="B49" s="118">
        <v>73693</v>
      </c>
      <c r="C49" s="120">
        <v>44064.816779432869</v>
      </c>
      <c r="D49" s="117"/>
      <c r="E49" s="111" t="s">
        <v>89</v>
      </c>
      <c r="G49" s="111" t="s">
        <v>54</v>
      </c>
      <c r="H49" s="106">
        <v>72556.69</v>
      </c>
      <c r="I49" s="121" t="s">
        <v>68</v>
      </c>
      <c r="J49" s="117"/>
      <c r="K49" s="107">
        <v>174253</v>
      </c>
      <c r="L49" s="106">
        <v>72556.69</v>
      </c>
      <c r="M49" s="122">
        <v>4501043</v>
      </c>
      <c r="N49" s="117"/>
      <c r="O49" s="111" t="s">
        <v>55</v>
      </c>
      <c r="P49" s="121" t="s">
        <v>56</v>
      </c>
      <c r="Q49" s="117"/>
    </row>
    <row r="50" spans="1:17" ht="15" x14ac:dyDescent="0.2">
      <c r="A50" s="119"/>
      <c r="B50" s="119"/>
      <c r="C50" s="123" t="s">
        <v>6</v>
      </c>
      <c r="D50" s="117"/>
      <c r="E50" s="110"/>
      <c r="G50" s="110"/>
      <c r="H50" s="108">
        <v>72556.69</v>
      </c>
      <c r="I50" s="124"/>
      <c r="J50" s="117"/>
      <c r="K50" s="110"/>
      <c r="L50" s="108">
        <v>72556.69</v>
      </c>
      <c r="M50" s="124"/>
      <c r="N50" s="117"/>
      <c r="O50" s="110"/>
      <c r="P50" s="124"/>
      <c r="Q50" s="117"/>
    </row>
    <row r="51" spans="1:17" ht="76.5" outlineLevel="1" x14ac:dyDescent="0.2">
      <c r="A51" s="118">
        <v>73713</v>
      </c>
      <c r="B51" s="118">
        <v>73713</v>
      </c>
      <c r="C51" s="120">
        <v>44067.02872978009</v>
      </c>
      <c r="D51" s="117"/>
      <c r="E51" s="111" t="s">
        <v>90</v>
      </c>
      <c r="G51" s="111" t="s">
        <v>54</v>
      </c>
      <c r="H51" s="106">
        <v>6972</v>
      </c>
      <c r="I51" s="121" t="s">
        <v>74</v>
      </c>
      <c r="J51" s="117"/>
      <c r="K51" s="107">
        <v>174258</v>
      </c>
      <c r="L51" s="106">
        <v>6972</v>
      </c>
      <c r="M51" s="122">
        <v>4001041</v>
      </c>
      <c r="N51" s="117"/>
      <c r="O51" s="111" t="s">
        <v>55</v>
      </c>
      <c r="P51" s="121" t="s">
        <v>56</v>
      </c>
      <c r="Q51" s="117"/>
    </row>
    <row r="52" spans="1:17" ht="15" x14ac:dyDescent="0.2">
      <c r="A52" s="119"/>
      <c r="B52" s="119"/>
      <c r="C52" s="123" t="s">
        <v>6</v>
      </c>
      <c r="D52" s="117"/>
      <c r="E52" s="110"/>
      <c r="G52" s="110"/>
      <c r="H52" s="108">
        <v>6972</v>
      </c>
      <c r="I52" s="124"/>
      <c r="J52" s="117"/>
      <c r="K52" s="110"/>
      <c r="L52" s="108">
        <v>6972</v>
      </c>
      <c r="M52" s="124"/>
      <c r="N52" s="117"/>
      <c r="O52" s="110"/>
      <c r="P52" s="124"/>
      <c r="Q52" s="117"/>
    </row>
    <row r="53" spans="1:17" ht="63.75" outlineLevel="1" x14ac:dyDescent="0.2">
      <c r="A53" s="118">
        <v>73998</v>
      </c>
      <c r="B53" s="118">
        <v>73998</v>
      </c>
      <c r="C53" s="120">
        <v>44083.645340509254</v>
      </c>
      <c r="D53" s="117"/>
      <c r="E53" s="111" t="s">
        <v>92</v>
      </c>
      <c r="G53" s="111" t="s">
        <v>54</v>
      </c>
      <c r="H53" s="106">
        <v>472.26</v>
      </c>
      <c r="I53" s="121" t="s">
        <v>80</v>
      </c>
      <c r="J53" s="117"/>
      <c r="K53" s="107">
        <v>174235</v>
      </c>
      <c r="L53" s="106">
        <v>472.26</v>
      </c>
      <c r="M53" s="122">
        <v>4002042</v>
      </c>
      <c r="N53" s="117"/>
      <c r="O53" s="111" t="s">
        <v>55</v>
      </c>
      <c r="P53" s="121" t="s">
        <v>56</v>
      </c>
      <c r="Q53" s="117"/>
    </row>
    <row r="54" spans="1:17" ht="15" x14ac:dyDescent="0.2">
      <c r="A54" s="119"/>
      <c r="B54" s="119"/>
      <c r="C54" s="123" t="s">
        <v>6</v>
      </c>
      <c r="D54" s="117"/>
      <c r="E54" s="110"/>
      <c r="G54" s="110"/>
      <c r="H54" s="108">
        <v>472.26</v>
      </c>
      <c r="I54" s="124"/>
      <c r="J54" s="117"/>
      <c r="K54" s="110"/>
      <c r="L54" s="108">
        <v>472.26</v>
      </c>
      <c r="M54" s="124"/>
      <c r="N54" s="117"/>
      <c r="O54" s="110"/>
      <c r="P54" s="124"/>
      <c r="Q54" s="117"/>
    </row>
    <row r="55" spans="1:17" ht="25.5" outlineLevel="1" x14ac:dyDescent="0.2">
      <c r="A55" s="118">
        <v>74168</v>
      </c>
      <c r="B55" s="118">
        <v>74168</v>
      </c>
      <c r="C55" s="120">
        <v>44095.595043090274</v>
      </c>
      <c r="D55" s="117"/>
      <c r="E55" s="111" t="s">
        <v>93</v>
      </c>
      <c r="G55" s="111" t="s">
        <v>54</v>
      </c>
      <c r="H55" s="106">
        <v>16236.9</v>
      </c>
      <c r="I55" s="121" t="s">
        <v>94</v>
      </c>
      <c r="J55" s="117"/>
      <c r="K55" s="107">
        <v>174250</v>
      </c>
      <c r="L55" s="106">
        <v>16236.9</v>
      </c>
      <c r="M55" s="122">
        <v>4340084</v>
      </c>
      <c r="N55" s="117"/>
      <c r="O55" s="111" t="s">
        <v>55</v>
      </c>
      <c r="P55" s="121" t="s">
        <v>56</v>
      </c>
      <c r="Q55" s="117"/>
    </row>
    <row r="56" spans="1:17" ht="25.5" outlineLevel="1" x14ac:dyDescent="0.2">
      <c r="A56" s="125"/>
      <c r="B56" s="125"/>
      <c r="C56" s="120">
        <v>44095.595043090274</v>
      </c>
      <c r="D56" s="117"/>
      <c r="E56" s="111" t="s">
        <v>95</v>
      </c>
      <c r="G56" s="111" t="s">
        <v>54</v>
      </c>
      <c r="H56" s="106">
        <v>600</v>
      </c>
      <c r="I56" s="121" t="s">
        <v>94</v>
      </c>
      <c r="J56" s="117"/>
      <c r="K56" s="107">
        <v>174250</v>
      </c>
      <c r="L56" s="106">
        <v>600</v>
      </c>
      <c r="M56" s="122">
        <v>4340084</v>
      </c>
      <c r="N56" s="117"/>
      <c r="O56" s="111" t="s">
        <v>55</v>
      </c>
      <c r="P56" s="121" t="s">
        <v>56</v>
      </c>
      <c r="Q56" s="117"/>
    </row>
    <row r="57" spans="1:17" ht="25.5" outlineLevel="1" x14ac:dyDescent="0.2">
      <c r="A57" s="125"/>
      <c r="B57" s="125"/>
      <c r="C57" s="120">
        <v>44095.595043090274</v>
      </c>
      <c r="D57" s="117"/>
      <c r="E57" s="111" t="s">
        <v>60</v>
      </c>
      <c r="G57" s="111" t="s">
        <v>54</v>
      </c>
      <c r="H57" s="106">
        <v>230.58</v>
      </c>
      <c r="I57" s="121" t="s">
        <v>94</v>
      </c>
      <c r="J57" s="117"/>
      <c r="K57" s="107">
        <v>174250</v>
      </c>
      <c r="L57" s="106">
        <v>230.58</v>
      </c>
      <c r="M57" s="122">
        <v>4340084</v>
      </c>
      <c r="N57" s="117"/>
      <c r="O57" s="111" t="s">
        <v>55</v>
      </c>
      <c r="P57" s="121" t="s">
        <v>56</v>
      </c>
      <c r="Q57" s="117"/>
    </row>
    <row r="58" spans="1:17" ht="25.5" outlineLevel="1" x14ac:dyDescent="0.2">
      <c r="A58" s="125"/>
      <c r="B58" s="125"/>
      <c r="C58" s="120">
        <v>44095.595043090274</v>
      </c>
      <c r="D58" s="117"/>
      <c r="E58" s="111" t="s">
        <v>72</v>
      </c>
      <c r="G58" s="111" t="s">
        <v>54</v>
      </c>
      <c r="H58" s="106">
        <v>600</v>
      </c>
      <c r="I58" s="121" t="s">
        <v>94</v>
      </c>
      <c r="J58" s="117"/>
      <c r="K58" s="107">
        <v>174250</v>
      </c>
      <c r="L58" s="106">
        <v>600</v>
      </c>
      <c r="M58" s="122">
        <v>4340084</v>
      </c>
      <c r="N58" s="117"/>
      <c r="O58" s="111" t="s">
        <v>55</v>
      </c>
      <c r="P58" s="121" t="s">
        <v>56</v>
      </c>
      <c r="Q58" s="117"/>
    </row>
    <row r="59" spans="1:17" ht="15" x14ac:dyDescent="0.2">
      <c r="A59" s="119"/>
      <c r="B59" s="119"/>
      <c r="C59" s="123" t="s">
        <v>6</v>
      </c>
      <c r="D59" s="117"/>
      <c r="E59" s="110"/>
      <c r="G59" s="110"/>
      <c r="H59" s="108">
        <v>17667.48</v>
      </c>
      <c r="I59" s="124"/>
      <c r="J59" s="117"/>
      <c r="K59" s="110"/>
      <c r="L59" s="108">
        <v>17667.48</v>
      </c>
      <c r="M59" s="124"/>
      <c r="N59" s="117"/>
      <c r="O59" s="110"/>
      <c r="P59" s="124"/>
      <c r="Q59" s="117"/>
    </row>
    <row r="60" spans="1:17" ht="25.5" outlineLevel="1" x14ac:dyDescent="0.2">
      <c r="A60" s="118">
        <v>74196</v>
      </c>
      <c r="B60" s="118">
        <v>74196</v>
      </c>
      <c r="C60" s="120">
        <v>44095.864210729167</v>
      </c>
      <c r="D60" s="117"/>
      <c r="E60" s="111" t="s">
        <v>96</v>
      </c>
      <c r="G60" s="111" t="s">
        <v>54</v>
      </c>
      <c r="H60" s="106">
        <v>115.29</v>
      </c>
      <c r="I60" s="121" t="s">
        <v>97</v>
      </c>
      <c r="J60" s="117"/>
      <c r="K60" s="107">
        <v>174267</v>
      </c>
      <c r="L60" s="106">
        <v>115.29</v>
      </c>
      <c r="M60" s="122">
        <v>4427033</v>
      </c>
      <c r="N60" s="117"/>
      <c r="O60" s="111" t="s">
        <v>55</v>
      </c>
      <c r="P60" s="121" t="s">
        <v>56</v>
      </c>
      <c r="Q60" s="117"/>
    </row>
    <row r="61" spans="1:17" ht="15" x14ac:dyDescent="0.2">
      <c r="A61" s="119"/>
      <c r="B61" s="119"/>
      <c r="C61" s="123" t="s">
        <v>6</v>
      </c>
      <c r="D61" s="117"/>
      <c r="E61" s="110"/>
      <c r="G61" s="110"/>
      <c r="H61" s="108">
        <v>115.29</v>
      </c>
      <c r="I61" s="124"/>
      <c r="J61" s="117"/>
      <c r="K61" s="110"/>
      <c r="L61" s="108">
        <v>115.29</v>
      </c>
      <c r="M61" s="124"/>
      <c r="N61" s="117"/>
      <c r="O61" s="110"/>
      <c r="P61" s="124"/>
      <c r="Q61" s="117"/>
    </row>
    <row r="62" spans="1:17" ht="25.5" outlineLevel="1" x14ac:dyDescent="0.2">
      <c r="A62" s="118">
        <v>74536</v>
      </c>
      <c r="B62" s="118">
        <v>74536</v>
      </c>
      <c r="C62" s="120">
        <v>44113.499124884256</v>
      </c>
      <c r="D62" s="117"/>
      <c r="E62" s="111" t="s">
        <v>106</v>
      </c>
      <c r="G62" s="111" t="s">
        <v>54</v>
      </c>
      <c r="H62" s="106">
        <v>1265404.1100000001</v>
      </c>
      <c r="I62" s="121" t="s">
        <v>107</v>
      </c>
      <c r="J62" s="117"/>
      <c r="K62" s="107">
        <v>174227</v>
      </c>
      <c r="L62" s="106">
        <v>1265404.1100000001</v>
      </c>
      <c r="M62" s="122">
        <v>5061143</v>
      </c>
      <c r="N62" s="117"/>
      <c r="O62" s="111" t="s">
        <v>55</v>
      </c>
      <c r="P62" s="121" t="s">
        <v>56</v>
      </c>
      <c r="Q62" s="117"/>
    </row>
    <row r="63" spans="1:17" ht="15" x14ac:dyDescent="0.2">
      <c r="A63" s="119"/>
      <c r="B63" s="119"/>
      <c r="C63" s="123" t="s">
        <v>6</v>
      </c>
      <c r="D63" s="117"/>
      <c r="E63" s="110"/>
      <c r="G63" s="110"/>
      <c r="H63" s="108">
        <v>1265404.1100000001</v>
      </c>
      <c r="I63" s="124"/>
      <c r="J63" s="117"/>
      <c r="K63" s="110"/>
      <c r="L63" s="108">
        <v>1265404.1100000001</v>
      </c>
      <c r="M63" s="124"/>
      <c r="N63" s="117"/>
      <c r="O63" s="110"/>
      <c r="P63" s="124"/>
      <c r="Q63" s="117"/>
    </row>
    <row r="64" spans="1:17" ht="25.5" outlineLevel="1" x14ac:dyDescent="0.2">
      <c r="A64" s="118">
        <v>74560</v>
      </c>
      <c r="B64" s="118">
        <v>74560</v>
      </c>
      <c r="C64" s="120">
        <v>44117.433854745366</v>
      </c>
      <c r="D64" s="117"/>
      <c r="E64" s="111" t="s">
        <v>108</v>
      </c>
      <c r="G64" s="111" t="s">
        <v>54</v>
      </c>
      <c r="H64" s="106">
        <v>21840</v>
      </c>
      <c r="I64" s="121" t="s">
        <v>109</v>
      </c>
      <c r="J64" s="117"/>
      <c r="K64" s="107">
        <v>174269</v>
      </c>
      <c r="L64" s="106">
        <v>21840</v>
      </c>
      <c r="M64" s="122">
        <v>4118550</v>
      </c>
      <c r="N64" s="117"/>
      <c r="O64" s="111" t="s">
        <v>55</v>
      </c>
      <c r="P64" s="121" t="s">
        <v>56</v>
      </c>
      <c r="Q64" s="117"/>
    </row>
    <row r="65" spans="1:17" ht="15" x14ac:dyDescent="0.2">
      <c r="A65" s="119"/>
      <c r="B65" s="119"/>
      <c r="C65" s="123" t="s">
        <v>6</v>
      </c>
      <c r="D65" s="117"/>
      <c r="E65" s="110"/>
      <c r="G65" s="110"/>
      <c r="H65" s="108">
        <v>21840</v>
      </c>
      <c r="I65" s="124"/>
      <c r="J65" s="117"/>
      <c r="K65" s="110"/>
      <c r="L65" s="108">
        <v>21840</v>
      </c>
      <c r="M65" s="124"/>
      <c r="N65" s="117"/>
      <c r="O65" s="110"/>
      <c r="P65" s="124"/>
      <c r="Q65" s="117"/>
    </row>
    <row r="66" spans="1:17" ht="25.5" outlineLevel="1" x14ac:dyDescent="0.2">
      <c r="A66" s="118">
        <v>74566</v>
      </c>
      <c r="B66" s="118">
        <v>74566</v>
      </c>
      <c r="C66" s="120">
        <v>44117.636579976846</v>
      </c>
      <c r="D66" s="117"/>
      <c r="E66" s="111" t="s">
        <v>110</v>
      </c>
      <c r="G66" s="111" t="s">
        <v>54</v>
      </c>
      <c r="H66" s="106">
        <v>38400</v>
      </c>
      <c r="I66" s="121" t="s">
        <v>111</v>
      </c>
      <c r="J66" s="117"/>
      <c r="K66" s="107">
        <v>174237</v>
      </c>
      <c r="L66" s="106">
        <v>38400</v>
      </c>
      <c r="M66" s="122">
        <v>5061127</v>
      </c>
      <c r="N66" s="117"/>
      <c r="O66" s="111" t="s">
        <v>55</v>
      </c>
      <c r="P66" s="121" t="s">
        <v>56</v>
      </c>
      <c r="Q66" s="117"/>
    </row>
    <row r="67" spans="1:17" ht="15" x14ac:dyDescent="0.2">
      <c r="A67" s="119"/>
      <c r="B67" s="119"/>
      <c r="C67" s="123" t="s">
        <v>6</v>
      </c>
      <c r="D67" s="117"/>
      <c r="E67" s="110"/>
      <c r="G67" s="110"/>
      <c r="H67" s="108">
        <v>38400</v>
      </c>
      <c r="I67" s="124"/>
      <c r="J67" s="117"/>
      <c r="K67" s="110"/>
      <c r="L67" s="108">
        <v>38400</v>
      </c>
      <c r="M67" s="124"/>
      <c r="N67" s="117"/>
      <c r="O67" s="110"/>
      <c r="P67" s="124"/>
      <c r="Q67" s="117"/>
    </row>
    <row r="68" spans="1:17" ht="51" outlineLevel="1" x14ac:dyDescent="0.2">
      <c r="A68" s="118">
        <v>74646</v>
      </c>
      <c r="B68" s="118">
        <v>74646</v>
      </c>
      <c r="C68" s="120">
        <v>44119.70838009259</v>
      </c>
      <c r="D68" s="117"/>
      <c r="E68" s="111" t="s">
        <v>114</v>
      </c>
      <c r="G68" s="111" t="s">
        <v>54</v>
      </c>
      <c r="H68" s="106">
        <v>19900</v>
      </c>
      <c r="I68" s="121" t="s">
        <v>115</v>
      </c>
      <c r="J68" s="117"/>
      <c r="K68" s="107">
        <v>174237</v>
      </c>
      <c r="L68" s="106">
        <v>19900</v>
      </c>
      <c r="M68" s="122">
        <v>5061127</v>
      </c>
      <c r="N68" s="117"/>
      <c r="O68" s="111" t="s">
        <v>55</v>
      </c>
      <c r="P68" s="121" t="s">
        <v>56</v>
      </c>
      <c r="Q68" s="117"/>
    </row>
    <row r="69" spans="1:17" ht="15" x14ac:dyDescent="0.2">
      <c r="A69" s="119"/>
      <c r="B69" s="119"/>
      <c r="C69" s="123" t="s">
        <v>6</v>
      </c>
      <c r="D69" s="117"/>
      <c r="E69" s="110"/>
      <c r="G69" s="110"/>
      <c r="H69" s="108">
        <v>19900</v>
      </c>
      <c r="I69" s="124"/>
      <c r="J69" s="117"/>
      <c r="K69" s="110"/>
      <c r="L69" s="108">
        <v>19900</v>
      </c>
      <c r="M69" s="124"/>
      <c r="N69" s="117"/>
      <c r="O69" s="110"/>
      <c r="P69" s="124"/>
      <c r="Q69" s="117"/>
    </row>
    <row r="70" spans="1:17" ht="25.5" outlineLevel="1" x14ac:dyDescent="0.2">
      <c r="A70" s="118">
        <v>74875</v>
      </c>
      <c r="B70" s="118">
        <v>74875</v>
      </c>
      <c r="C70" s="120">
        <v>44132.481060844904</v>
      </c>
      <c r="D70" s="117"/>
      <c r="E70" s="111" t="s">
        <v>140</v>
      </c>
      <c r="G70" s="111" t="s">
        <v>54</v>
      </c>
      <c r="H70" s="106">
        <v>167227.76</v>
      </c>
      <c r="I70" s="121" t="s">
        <v>141</v>
      </c>
      <c r="J70" s="117"/>
      <c r="K70" s="107">
        <v>174252</v>
      </c>
      <c r="L70" s="106">
        <v>167227.76</v>
      </c>
      <c r="M70" s="122">
        <v>4430043</v>
      </c>
      <c r="N70" s="117"/>
      <c r="O70" s="111" t="s">
        <v>55</v>
      </c>
      <c r="P70" s="121" t="s">
        <v>56</v>
      </c>
      <c r="Q70" s="117"/>
    </row>
    <row r="71" spans="1:17" ht="15" x14ac:dyDescent="0.2">
      <c r="A71" s="119"/>
      <c r="B71" s="119"/>
      <c r="C71" s="123" t="s">
        <v>6</v>
      </c>
      <c r="D71" s="117"/>
      <c r="E71" s="110"/>
      <c r="G71" s="110"/>
      <c r="H71" s="108">
        <v>167227.76</v>
      </c>
      <c r="I71" s="124"/>
      <c r="J71" s="117"/>
      <c r="K71" s="110"/>
      <c r="L71" s="108">
        <v>167227.76</v>
      </c>
      <c r="M71" s="124"/>
      <c r="N71" s="117"/>
      <c r="O71" s="110"/>
      <c r="P71" s="124"/>
      <c r="Q71" s="117"/>
    </row>
    <row r="72" spans="1:17" ht="25.5" outlineLevel="1" x14ac:dyDescent="0.2">
      <c r="A72" s="118">
        <v>74894</v>
      </c>
      <c r="B72" s="118">
        <v>74894</v>
      </c>
      <c r="C72" s="120">
        <v>44133.41890517361</v>
      </c>
      <c r="D72" s="117"/>
      <c r="E72" s="111" t="s">
        <v>138</v>
      </c>
      <c r="G72" s="111" t="s">
        <v>54</v>
      </c>
      <c r="H72" s="106">
        <v>13900</v>
      </c>
      <c r="I72" s="121" t="s">
        <v>139</v>
      </c>
      <c r="J72" s="117"/>
      <c r="K72" s="107">
        <v>174245</v>
      </c>
      <c r="L72" s="106">
        <v>13900</v>
      </c>
      <c r="M72" s="122">
        <v>4404033</v>
      </c>
      <c r="N72" s="117"/>
      <c r="O72" s="111" t="s">
        <v>55</v>
      </c>
      <c r="P72" s="121" t="s">
        <v>56</v>
      </c>
      <c r="Q72" s="117"/>
    </row>
    <row r="73" spans="1:17" ht="15" x14ac:dyDescent="0.2">
      <c r="A73" s="119"/>
      <c r="B73" s="119"/>
      <c r="C73" s="123" t="s">
        <v>6</v>
      </c>
      <c r="D73" s="117"/>
      <c r="E73" s="110"/>
      <c r="G73" s="110"/>
      <c r="H73" s="108">
        <v>13900</v>
      </c>
      <c r="I73" s="124"/>
      <c r="J73" s="117"/>
      <c r="K73" s="110"/>
      <c r="L73" s="108">
        <v>13900</v>
      </c>
      <c r="M73" s="124"/>
      <c r="N73" s="117"/>
      <c r="O73" s="110"/>
      <c r="P73" s="124"/>
      <c r="Q73" s="117"/>
    </row>
    <row r="74" spans="1:17" ht="25.5" outlineLevel="1" x14ac:dyDescent="0.2">
      <c r="A74" s="118">
        <v>74951</v>
      </c>
      <c r="B74" s="118">
        <v>74951</v>
      </c>
      <c r="C74" s="120">
        <v>44135.793096724534</v>
      </c>
      <c r="D74" s="117"/>
      <c r="E74" s="111" t="s">
        <v>152</v>
      </c>
      <c r="G74" s="111" t="s">
        <v>54</v>
      </c>
      <c r="H74" s="106">
        <v>350000</v>
      </c>
      <c r="I74" s="121" t="s">
        <v>153</v>
      </c>
      <c r="J74" s="117"/>
      <c r="K74" s="107">
        <v>174145</v>
      </c>
      <c r="L74" s="106">
        <v>350000</v>
      </c>
      <c r="M74" s="122">
        <v>1472040</v>
      </c>
      <c r="N74" s="117"/>
      <c r="O74" s="111" t="s">
        <v>55</v>
      </c>
      <c r="P74" s="121" t="s">
        <v>56</v>
      </c>
      <c r="Q74" s="117"/>
    </row>
    <row r="75" spans="1:17" ht="15" x14ac:dyDescent="0.2">
      <c r="A75" s="119"/>
      <c r="B75" s="119"/>
      <c r="C75" s="123" t="s">
        <v>6</v>
      </c>
      <c r="D75" s="117"/>
      <c r="E75" s="110"/>
      <c r="G75" s="110"/>
      <c r="H75" s="108">
        <v>350000</v>
      </c>
      <c r="I75" s="124"/>
      <c r="J75" s="117"/>
      <c r="K75" s="110"/>
      <c r="L75" s="108">
        <v>350000</v>
      </c>
      <c r="M75" s="124"/>
      <c r="N75" s="117"/>
      <c r="O75" s="110"/>
      <c r="P75" s="124"/>
      <c r="Q75" s="117"/>
    </row>
    <row r="76" spans="1:17" ht="25.5" outlineLevel="1" x14ac:dyDescent="0.2">
      <c r="A76" s="118">
        <v>74990</v>
      </c>
      <c r="B76" s="118">
        <v>74990</v>
      </c>
      <c r="C76" s="120">
        <v>44138.838333831016</v>
      </c>
      <c r="D76" s="117"/>
      <c r="E76" s="111" t="s">
        <v>99</v>
      </c>
      <c r="G76" s="111" t="s">
        <v>54</v>
      </c>
      <c r="H76" s="106">
        <v>551</v>
      </c>
      <c r="I76" s="121" t="s">
        <v>101</v>
      </c>
      <c r="J76" s="117"/>
      <c r="K76" s="107">
        <v>174263</v>
      </c>
      <c r="L76" s="106">
        <v>551</v>
      </c>
      <c r="M76" s="122">
        <v>4001045</v>
      </c>
      <c r="N76" s="117"/>
      <c r="O76" s="111" t="s">
        <v>55</v>
      </c>
      <c r="P76" s="121" t="s">
        <v>56</v>
      </c>
      <c r="Q76" s="117"/>
    </row>
    <row r="77" spans="1:17" ht="25.5" outlineLevel="1" x14ac:dyDescent="0.2">
      <c r="A77" s="125"/>
      <c r="B77" s="125"/>
      <c r="C77" s="120">
        <v>44138.838333831016</v>
      </c>
      <c r="D77" s="117"/>
      <c r="E77" s="111" t="s">
        <v>99</v>
      </c>
      <c r="G77" s="111" t="s">
        <v>54</v>
      </c>
      <c r="H77" s="106">
        <v>170</v>
      </c>
      <c r="I77" s="121" t="s">
        <v>100</v>
      </c>
      <c r="J77" s="117"/>
      <c r="K77" s="107">
        <v>174263</v>
      </c>
      <c r="L77" s="106">
        <v>170</v>
      </c>
      <c r="M77" s="122">
        <v>4001045</v>
      </c>
      <c r="N77" s="117"/>
      <c r="O77" s="111" t="s">
        <v>55</v>
      </c>
      <c r="P77" s="121" t="s">
        <v>56</v>
      </c>
      <c r="Q77" s="117"/>
    </row>
    <row r="78" spans="1:17" ht="25.5" outlineLevel="1" x14ac:dyDescent="0.2">
      <c r="A78" s="125"/>
      <c r="B78" s="125"/>
      <c r="C78" s="120">
        <v>44138.838333831016</v>
      </c>
      <c r="D78" s="117"/>
      <c r="E78" s="111" t="s">
        <v>99</v>
      </c>
      <c r="G78" s="111" t="s">
        <v>54</v>
      </c>
      <c r="H78" s="106">
        <v>297</v>
      </c>
      <c r="I78" s="121" t="s">
        <v>154</v>
      </c>
      <c r="J78" s="117"/>
      <c r="K78" s="107">
        <v>174263</v>
      </c>
      <c r="L78" s="106">
        <v>297</v>
      </c>
      <c r="M78" s="122">
        <v>4001045</v>
      </c>
      <c r="N78" s="117"/>
      <c r="O78" s="111" t="s">
        <v>55</v>
      </c>
      <c r="P78" s="121" t="s">
        <v>56</v>
      </c>
      <c r="Q78" s="117"/>
    </row>
    <row r="79" spans="1:17" ht="25.5" outlineLevel="1" x14ac:dyDescent="0.2">
      <c r="A79" s="125"/>
      <c r="B79" s="125"/>
      <c r="C79" s="120">
        <v>44138.838333831016</v>
      </c>
      <c r="D79" s="117"/>
      <c r="E79" s="111" t="s">
        <v>99</v>
      </c>
      <c r="G79" s="111" t="s">
        <v>54</v>
      </c>
      <c r="H79" s="106">
        <v>297</v>
      </c>
      <c r="I79" s="121" t="s">
        <v>102</v>
      </c>
      <c r="J79" s="117"/>
      <c r="K79" s="107">
        <v>174263</v>
      </c>
      <c r="L79" s="106">
        <v>297</v>
      </c>
      <c r="M79" s="122">
        <v>4001045</v>
      </c>
      <c r="N79" s="117"/>
      <c r="O79" s="111" t="s">
        <v>55</v>
      </c>
      <c r="P79" s="121" t="s">
        <v>56</v>
      </c>
      <c r="Q79" s="117"/>
    </row>
    <row r="80" spans="1:17" ht="25.5" outlineLevel="1" x14ac:dyDescent="0.2">
      <c r="A80" s="125"/>
      <c r="B80" s="125"/>
      <c r="C80" s="120">
        <v>44138.838333831016</v>
      </c>
      <c r="D80" s="117"/>
      <c r="E80" s="111" t="s">
        <v>99</v>
      </c>
      <c r="G80" s="111" t="s">
        <v>54</v>
      </c>
      <c r="H80" s="106">
        <v>482.98</v>
      </c>
      <c r="I80" s="121" t="s">
        <v>103</v>
      </c>
      <c r="J80" s="117"/>
      <c r="K80" s="107">
        <v>174263</v>
      </c>
      <c r="L80" s="106">
        <v>482.98</v>
      </c>
      <c r="M80" s="122">
        <v>4001045</v>
      </c>
      <c r="N80" s="117"/>
      <c r="O80" s="111" t="s">
        <v>55</v>
      </c>
      <c r="P80" s="121" t="s">
        <v>56</v>
      </c>
      <c r="Q80" s="117"/>
    </row>
    <row r="81" spans="1:17" ht="25.5" outlineLevel="1" x14ac:dyDescent="0.2">
      <c r="A81" s="125"/>
      <c r="B81" s="125"/>
      <c r="C81" s="120">
        <v>44138.838333831016</v>
      </c>
      <c r="D81" s="117"/>
      <c r="E81" s="111" t="s">
        <v>99</v>
      </c>
      <c r="G81" s="111" t="s">
        <v>54</v>
      </c>
      <c r="H81" s="106">
        <v>297</v>
      </c>
      <c r="I81" s="121" t="s">
        <v>155</v>
      </c>
      <c r="J81" s="117"/>
      <c r="K81" s="107">
        <v>174263</v>
      </c>
      <c r="L81" s="106">
        <v>297</v>
      </c>
      <c r="M81" s="122">
        <v>4001045</v>
      </c>
      <c r="N81" s="117"/>
      <c r="O81" s="111" t="s">
        <v>55</v>
      </c>
      <c r="P81" s="121" t="s">
        <v>56</v>
      </c>
      <c r="Q81" s="117"/>
    </row>
    <row r="82" spans="1:17" ht="25.5" outlineLevel="1" x14ac:dyDescent="0.2">
      <c r="A82" s="125"/>
      <c r="B82" s="125"/>
      <c r="C82" s="120">
        <v>44138.838333831016</v>
      </c>
      <c r="D82" s="117"/>
      <c r="E82" s="111" t="s">
        <v>99</v>
      </c>
      <c r="G82" s="111" t="s">
        <v>54</v>
      </c>
      <c r="H82" s="106">
        <v>791</v>
      </c>
      <c r="I82" s="121" t="s">
        <v>104</v>
      </c>
      <c r="J82" s="117"/>
      <c r="K82" s="107">
        <v>174263</v>
      </c>
      <c r="L82" s="106">
        <v>791</v>
      </c>
      <c r="M82" s="122">
        <v>4001045</v>
      </c>
      <c r="N82" s="117"/>
      <c r="O82" s="111" t="s">
        <v>55</v>
      </c>
      <c r="P82" s="121" t="s">
        <v>56</v>
      </c>
      <c r="Q82" s="117"/>
    </row>
    <row r="83" spans="1:17" ht="25.5" outlineLevel="1" x14ac:dyDescent="0.2">
      <c r="A83" s="125"/>
      <c r="B83" s="125"/>
      <c r="C83" s="120">
        <v>44138.838333831016</v>
      </c>
      <c r="D83" s="117"/>
      <c r="E83" s="111" t="s">
        <v>105</v>
      </c>
      <c r="G83" s="111" t="s">
        <v>54</v>
      </c>
      <c r="H83" s="106">
        <v>577</v>
      </c>
      <c r="I83" s="121" t="s">
        <v>67</v>
      </c>
      <c r="J83" s="117"/>
      <c r="K83" s="107">
        <v>174263</v>
      </c>
      <c r="L83" s="106">
        <v>577</v>
      </c>
      <c r="M83" s="122">
        <v>4001045</v>
      </c>
      <c r="N83" s="117"/>
      <c r="O83" s="111" t="s">
        <v>55</v>
      </c>
      <c r="P83" s="121" t="s">
        <v>56</v>
      </c>
      <c r="Q83" s="117"/>
    </row>
    <row r="84" spans="1:17" ht="15" x14ac:dyDescent="0.2">
      <c r="A84" s="119"/>
      <c r="B84" s="119"/>
      <c r="C84" s="123" t="s">
        <v>6</v>
      </c>
      <c r="D84" s="117"/>
      <c r="E84" s="110"/>
      <c r="G84" s="110"/>
      <c r="H84" s="108">
        <v>3462.98</v>
      </c>
      <c r="I84" s="124"/>
      <c r="J84" s="117"/>
      <c r="K84" s="110"/>
      <c r="L84" s="108">
        <v>3462.98</v>
      </c>
      <c r="M84" s="124"/>
      <c r="N84" s="117"/>
      <c r="O84" s="110"/>
      <c r="P84" s="124"/>
      <c r="Q84" s="117"/>
    </row>
    <row r="85" spans="1:17" ht="25.5" outlineLevel="1" x14ac:dyDescent="0.2">
      <c r="A85" s="118">
        <v>75065</v>
      </c>
      <c r="B85" s="118">
        <v>75065</v>
      </c>
      <c r="C85" s="120">
        <v>44141.720425543979</v>
      </c>
      <c r="D85" s="117"/>
      <c r="E85" s="111" t="s">
        <v>156</v>
      </c>
      <c r="G85" s="111" t="s">
        <v>54</v>
      </c>
      <c r="H85" s="106">
        <v>418498</v>
      </c>
      <c r="I85" s="121" t="s">
        <v>157</v>
      </c>
      <c r="J85" s="117"/>
      <c r="K85" s="107">
        <v>174145</v>
      </c>
      <c r="L85" s="106">
        <v>418498</v>
      </c>
      <c r="M85" s="122">
        <v>1472040</v>
      </c>
      <c r="N85" s="117"/>
      <c r="O85" s="111" t="s">
        <v>55</v>
      </c>
      <c r="P85" s="121" t="s">
        <v>56</v>
      </c>
      <c r="Q85" s="117"/>
    </row>
    <row r="86" spans="1:17" ht="15" x14ac:dyDescent="0.2">
      <c r="A86" s="119"/>
      <c r="B86" s="119"/>
      <c r="C86" s="123" t="s">
        <v>6</v>
      </c>
      <c r="D86" s="117"/>
      <c r="E86" s="110"/>
      <c r="G86" s="110"/>
      <c r="H86" s="108">
        <v>418498</v>
      </c>
      <c r="I86" s="124"/>
      <c r="J86" s="117"/>
      <c r="K86" s="110"/>
      <c r="L86" s="108">
        <v>418498</v>
      </c>
      <c r="M86" s="124"/>
      <c r="N86" s="117"/>
      <c r="O86" s="110"/>
      <c r="P86" s="124"/>
      <c r="Q86" s="117"/>
    </row>
    <row r="87" spans="1:17" ht="25.5" outlineLevel="1" x14ac:dyDescent="0.2">
      <c r="A87" s="118">
        <v>75090</v>
      </c>
      <c r="B87" s="118">
        <v>75090</v>
      </c>
      <c r="C87" s="120">
        <v>44144.374921446761</v>
      </c>
      <c r="D87" s="117"/>
      <c r="E87" s="111" t="s">
        <v>158</v>
      </c>
      <c r="G87" s="111" t="s">
        <v>54</v>
      </c>
      <c r="H87" s="106">
        <v>78270.92</v>
      </c>
      <c r="I87" s="121" t="s">
        <v>91</v>
      </c>
      <c r="J87" s="117"/>
      <c r="K87" s="107">
        <v>174232</v>
      </c>
      <c r="L87" s="106">
        <v>78270.92</v>
      </c>
      <c r="M87" s="122">
        <v>5130100</v>
      </c>
      <c r="N87" s="117"/>
      <c r="O87" s="111" t="s">
        <v>55</v>
      </c>
      <c r="P87" s="121" t="s">
        <v>56</v>
      </c>
      <c r="Q87" s="117"/>
    </row>
    <row r="88" spans="1:17" ht="15" x14ac:dyDescent="0.2">
      <c r="A88" s="119"/>
      <c r="B88" s="119"/>
      <c r="C88" s="123" t="s">
        <v>6</v>
      </c>
      <c r="D88" s="117"/>
      <c r="E88" s="110"/>
      <c r="G88" s="110"/>
      <c r="H88" s="108">
        <v>78270.92</v>
      </c>
      <c r="I88" s="124"/>
      <c r="J88" s="117"/>
      <c r="K88" s="110"/>
      <c r="L88" s="108">
        <v>78270.92</v>
      </c>
      <c r="M88" s="124"/>
      <c r="N88" s="117"/>
      <c r="O88" s="110"/>
      <c r="P88" s="124"/>
      <c r="Q88" s="117"/>
    </row>
    <row r="89" spans="1:17" ht="25.5" outlineLevel="1" x14ac:dyDescent="0.2">
      <c r="A89" s="118">
        <v>75201</v>
      </c>
      <c r="B89" s="118">
        <v>75201</v>
      </c>
      <c r="C89" s="120">
        <v>44146.477160682865</v>
      </c>
      <c r="D89" s="117"/>
      <c r="E89" s="111" t="s">
        <v>159</v>
      </c>
      <c r="G89" s="111" t="s">
        <v>54</v>
      </c>
      <c r="H89" s="106">
        <v>49787.55</v>
      </c>
      <c r="I89" s="121" t="s">
        <v>160</v>
      </c>
      <c r="J89" s="117"/>
      <c r="K89" s="107">
        <v>174237</v>
      </c>
      <c r="L89" s="106">
        <v>49787.55</v>
      </c>
      <c r="M89" s="122">
        <v>5061127</v>
      </c>
      <c r="N89" s="117"/>
      <c r="O89" s="111" t="s">
        <v>55</v>
      </c>
      <c r="P89" s="121" t="s">
        <v>56</v>
      </c>
      <c r="Q89" s="117"/>
    </row>
    <row r="90" spans="1:17" ht="15" x14ac:dyDescent="0.2">
      <c r="A90" s="119"/>
      <c r="B90" s="119"/>
      <c r="C90" s="123" t="s">
        <v>6</v>
      </c>
      <c r="D90" s="117"/>
      <c r="E90" s="110"/>
      <c r="G90" s="110"/>
      <c r="H90" s="108">
        <v>49787.55</v>
      </c>
      <c r="I90" s="124"/>
      <c r="J90" s="117"/>
      <c r="K90" s="110"/>
      <c r="L90" s="108">
        <v>49787.55</v>
      </c>
      <c r="M90" s="124"/>
      <c r="N90" s="117"/>
      <c r="O90" s="110"/>
      <c r="P90" s="124"/>
      <c r="Q90" s="117"/>
    </row>
    <row r="91" spans="1:17" ht="38.25" outlineLevel="1" x14ac:dyDescent="0.2">
      <c r="A91" s="118">
        <v>75215</v>
      </c>
      <c r="B91" s="118">
        <v>75215</v>
      </c>
      <c r="C91" s="120">
        <v>44146.622172604162</v>
      </c>
      <c r="D91" s="117"/>
      <c r="E91" s="111" t="s">
        <v>161</v>
      </c>
      <c r="G91" s="111" t="s">
        <v>54</v>
      </c>
      <c r="H91" s="106">
        <v>2005.95</v>
      </c>
      <c r="I91" s="121" t="s">
        <v>162</v>
      </c>
      <c r="J91" s="117"/>
      <c r="K91" s="107">
        <v>174232</v>
      </c>
      <c r="L91" s="106">
        <v>2005.95</v>
      </c>
      <c r="M91" s="122">
        <v>5130100</v>
      </c>
      <c r="N91" s="117"/>
      <c r="O91" s="111" t="s">
        <v>55</v>
      </c>
      <c r="P91" s="121" t="s">
        <v>56</v>
      </c>
      <c r="Q91" s="117"/>
    </row>
    <row r="92" spans="1:17" ht="15" x14ac:dyDescent="0.2">
      <c r="A92" s="119"/>
      <c r="B92" s="119"/>
      <c r="C92" s="123" t="s">
        <v>6</v>
      </c>
      <c r="D92" s="117"/>
      <c r="E92" s="110"/>
      <c r="G92" s="110"/>
      <c r="H92" s="108">
        <v>2005.95</v>
      </c>
      <c r="I92" s="124"/>
      <c r="J92" s="117"/>
      <c r="K92" s="110"/>
      <c r="L92" s="108">
        <v>2005.95</v>
      </c>
      <c r="M92" s="124"/>
      <c r="N92" s="117"/>
      <c r="O92" s="110"/>
      <c r="P92" s="124"/>
      <c r="Q92" s="117"/>
    </row>
    <row r="93" spans="1:17" ht="38.25" outlineLevel="1" x14ac:dyDescent="0.2">
      <c r="A93" s="118">
        <v>75421</v>
      </c>
      <c r="B93" s="118">
        <v>75421</v>
      </c>
      <c r="C93" s="120">
        <v>44158.413649537033</v>
      </c>
      <c r="D93" s="117"/>
      <c r="E93" s="111" t="s">
        <v>166</v>
      </c>
      <c r="G93" s="111" t="s">
        <v>54</v>
      </c>
      <c r="H93" s="106">
        <v>2211.5</v>
      </c>
      <c r="I93" s="121" t="s">
        <v>68</v>
      </c>
      <c r="J93" s="117"/>
      <c r="K93" s="107">
        <v>174239</v>
      </c>
      <c r="L93" s="106">
        <v>2211.5</v>
      </c>
      <c r="M93" s="122">
        <v>4407035</v>
      </c>
      <c r="N93" s="117"/>
      <c r="O93" s="111" t="s">
        <v>55</v>
      </c>
      <c r="P93" s="121" t="s">
        <v>56</v>
      </c>
      <c r="Q93" s="117"/>
    </row>
    <row r="94" spans="1:17" ht="15" x14ac:dyDescent="0.2">
      <c r="A94" s="119"/>
      <c r="B94" s="119"/>
      <c r="C94" s="123" t="s">
        <v>6</v>
      </c>
      <c r="D94" s="117"/>
      <c r="E94" s="110"/>
      <c r="G94" s="110"/>
      <c r="H94" s="108">
        <v>2211.5</v>
      </c>
      <c r="I94" s="124"/>
      <c r="J94" s="117"/>
      <c r="K94" s="110"/>
      <c r="L94" s="108">
        <v>2211.5</v>
      </c>
      <c r="M94" s="124"/>
      <c r="N94" s="117"/>
      <c r="O94" s="110"/>
      <c r="P94" s="124"/>
      <c r="Q94" s="117"/>
    </row>
    <row r="95" spans="1:17" ht="76.5" outlineLevel="1" x14ac:dyDescent="0.2">
      <c r="A95" s="118">
        <v>75461</v>
      </c>
      <c r="B95" s="118">
        <v>75461</v>
      </c>
      <c r="C95" s="120">
        <v>44159.628905127312</v>
      </c>
      <c r="D95" s="117"/>
      <c r="E95" s="111" t="s">
        <v>165</v>
      </c>
      <c r="G95" s="111" t="s">
        <v>54</v>
      </c>
      <c r="H95" s="106">
        <v>1218532</v>
      </c>
      <c r="I95" s="121" t="s">
        <v>168</v>
      </c>
      <c r="J95" s="117"/>
      <c r="K95" s="107">
        <v>174248</v>
      </c>
      <c r="L95" s="106">
        <v>1218532</v>
      </c>
      <c r="M95" s="122">
        <v>4483033</v>
      </c>
      <c r="N95" s="117"/>
      <c r="O95" s="111" t="s">
        <v>55</v>
      </c>
      <c r="P95" s="121" t="s">
        <v>56</v>
      </c>
      <c r="Q95" s="117"/>
    </row>
    <row r="96" spans="1:17" ht="15" x14ac:dyDescent="0.2">
      <c r="A96" s="119"/>
      <c r="B96" s="119"/>
      <c r="C96" s="123" t="s">
        <v>6</v>
      </c>
      <c r="D96" s="117"/>
      <c r="E96" s="110"/>
      <c r="G96" s="110"/>
      <c r="H96" s="108">
        <v>1218532</v>
      </c>
      <c r="I96" s="124"/>
      <c r="J96" s="117"/>
      <c r="K96" s="110"/>
      <c r="L96" s="108">
        <v>1218532</v>
      </c>
      <c r="M96" s="124"/>
      <c r="N96" s="117"/>
      <c r="O96" s="110"/>
      <c r="P96" s="124"/>
      <c r="Q96" s="117"/>
    </row>
    <row r="97" spans="1:17" ht="25.5" outlineLevel="1" x14ac:dyDescent="0.2">
      <c r="A97" s="118">
        <v>75462</v>
      </c>
      <c r="B97" s="118">
        <v>75462</v>
      </c>
      <c r="C97" s="120">
        <v>44159.631487962964</v>
      </c>
      <c r="D97" s="117"/>
      <c r="E97" s="111" t="s">
        <v>169</v>
      </c>
      <c r="G97" s="111" t="s">
        <v>54</v>
      </c>
      <c r="H97" s="106">
        <v>42770</v>
      </c>
      <c r="I97" s="121" t="s">
        <v>68</v>
      </c>
      <c r="J97" s="117"/>
      <c r="K97" s="107">
        <v>174254</v>
      </c>
      <c r="L97" s="106">
        <v>42770</v>
      </c>
      <c r="M97" s="122">
        <v>4992087</v>
      </c>
      <c r="N97" s="117"/>
      <c r="O97" s="111" t="s">
        <v>55</v>
      </c>
      <c r="P97" s="121" t="s">
        <v>56</v>
      </c>
      <c r="Q97" s="117"/>
    </row>
    <row r="98" spans="1:17" ht="15" x14ac:dyDescent="0.2">
      <c r="A98" s="119"/>
      <c r="B98" s="119"/>
      <c r="C98" s="123" t="s">
        <v>6</v>
      </c>
      <c r="D98" s="117"/>
      <c r="E98" s="110"/>
      <c r="G98" s="110"/>
      <c r="H98" s="108">
        <v>42770</v>
      </c>
      <c r="I98" s="124"/>
      <c r="J98" s="117"/>
      <c r="K98" s="110"/>
      <c r="L98" s="108">
        <v>42770</v>
      </c>
      <c r="M98" s="124"/>
      <c r="N98" s="117"/>
      <c r="O98" s="110"/>
      <c r="P98" s="124"/>
      <c r="Q98" s="117"/>
    </row>
    <row r="99" spans="1:17" ht="38.25" outlineLevel="1" x14ac:dyDescent="0.2">
      <c r="A99" s="118">
        <v>75471</v>
      </c>
      <c r="B99" s="118">
        <v>75471</v>
      </c>
      <c r="C99" s="120">
        <v>44159.77846616898</v>
      </c>
      <c r="D99" s="117"/>
      <c r="E99" s="111" t="s">
        <v>170</v>
      </c>
      <c r="G99" s="111" t="s">
        <v>54</v>
      </c>
      <c r="H99" s="106">
        <v>520.70000000000005</v>
      </c>
      <c r="I99" s="121" t="s">
        <v>68</v>
      </c>
      <c r="J99" s="117"/>
      <c r="K99" s="107">
        <v>174239</v>
      </c>
      <c r="L99" s="106">
        <v>520.70000000000005</v>
      </c>
      <c r="M99" s="122">
        <v>4991035</v>
      </c>
      <c r="N99" s="117"/>
      <c r="O99" s="111" t="s">
        <v>55</v>
      </c>
      <c r="P99" s="121" t="s">
        <v>56</v>
      </c>
      <c r="Q99" s="117"/>
    </row>
    <row r="100" spans="1:17" ht="15" x14ac:dyDescent="0.2">
      <c r="A100" s="119"/>
      <c r="B100" s="119"/>
      <c r="C100" s="123" t="s">
        <v>6</v>
      </c>
      <c r="D100" s="117"/>
      <c r="E100" s="110"/>
      <c r="G100" s="110"/>
      <c r="H100" s="108">
        <v>520.70000000000005</v>
      </c>
      <c r="I100" s="124"/>
      <c r="J100" s="117"/>
      <c r="K100" s="110"/>
      <c r="L100" s="108">
        <v>520.70000000000005</v>
      </c>
      <c r="M100" s="124"/>
      <c r="N100" s="117"/>
      <c r="O100" s="110"/>
      <c r="P100" s="124"/>
      <c r="Q100" s="117"/>
    </row>
    <row r="101" spans="1:17" ht="25.5" outlineLevel="1" x14ac:dyDescent="0.2">
      <c r="A101" s="118">
        <v>75472</v>
      </c>
      <c r="B101" s="118">
        <v>75472</v>
      </c>
      <c r="C101" s="120">
        <v>44159.802832604168</v>
      </c>
      <c r="D101" s="117"/>
      <c r="E101" s="111" t="s">
        <v>171</v>
      </c>
      <c r="G101" s="111" t="s">
        <v>54</v>
      </c>
      <c r="H101" s="106">
        <v>3317.18</v>
      </c>
      <c r="I101" s="121" t="s">
        <v>172</v>
      </c>
      <c r="J101" s="117"/>
      <c r="K101" s="107">
        <v>174245</v>
      </c>
      <c r="L101" s="106">
        <v>3317.18</v>
      </c>
      <c r="M101" s="122">
        <v>4404033</v>
      </c>
      <c r="N101" s="117"/>
      <c r="O101" s="111" t="s">
        <v>55</v>
      </c>
      <c r="P101" s="121" t="s">
        <v>56</v>
      </c>
      <c r="Q101" s="117"/>
    </row>
    <row r="102" spans="1:17" ht="15" x14ac:dyDescent="0.2">
      <c r="A102" s="119"/>
      <c r="B102" s="119"/>
      <c r="C102" s="123" t="s">
        <v>6</v>
      </c>
      <c r="D102" s="117"/>
      <c r="E102" s="110"/>
      <c r="G102" s="110"/>
      <c r="H102" s="108">
        <v>3317.18</v>
      </c>
      <c r="I102" s="124"/>
      <c r="J102" s="117"/>
      <c r="K102" s="110"/>
      <c r="L102" s="108">
        <v>3317.18</v>
      </c>
      <c r="M102" s="124"/>
      <c r="N102" s="117"/>
      <c r="O102" s="110"/>
      <c r="P102" s="124"/>
      <c r="Q102" s="117"/>
    </row>
    <row r="103" spans="1:17" ht="114.75" outlineLevel="1" x14ac:dyDescent="0.2">
      <c r="A103" s="118">
        <v>75521</v>
      </c>
      <c r="B103" s="118">
        <v>75521</v>
      </c>
      <c r="C103" s="120">
        <v>44161.564032256945</v>
      </c>
      <c r="D103" s="117"/>
      <c r="E103" s="111" t="s">
        <v>173</v>
      </c>
      <c r="G103" s="111" t="s">
        <v>54</v>
      </c>
      <c r="H103" s="106">
        <v>5600000</v>
      </c>
      <c r="I103" s="121" t="s">
        <v>172</v>
      </c>
      <c r="J103" s="117"/>
      <c r="K103" s="107">
        <v>174261</v>
      </c>
      <c r="L103" s="106">
        <v>5600000</v>
      </c>
      <c r="M103" s="122">
        <v>4104043</v>
      </c>
      <c r="N103" s="117"/>
      <c r="O103" s="111" t="s">
        <v>55</v>
      </c>
      <c r="P103" s="121" t="s">
        <v>56</v>
      </c>
      <c r="Q103" s="117"/>
    </row>
    <row r="104" spans="1:17" ht="15" x14ac:dyDescent="0.2">
      <c r="A104" s="119"/>
      <c r="B104" s="119"/>
      <c r="C104" s="123" t="s">
        <v>6</v>
      </c>
      <c r="D104" s="117"/>
      <c r="E104" s="110"/>
      <c r="G104" s="110"/>
      <c r="H104" s="108">
        <v>5600000</v>
      </c>
      <c r="I104" s="124"/>
      <c r="J104" s="117"/>
      <c r="K104" s="110"/>
      <c r="L104" s="108">
        <v>5600000</v>
      </c>
      <c r="M104" s="124"/>
      <c r="N104" s="117"/>
      <c r="O104" s="110"/>
      <c r="P104" s="124"/>
      <c r="Q104" s="117"/>
    </row>
    <row r="105" spans="1:17" ht="25.5" outlineLevel="1" x14ac:dyDescent="0.2">
      <c r="A105" s="118">
        <v>75573</v>
      </c>
      <c r="B105" s="118">
        <v>75573</v>
      </c>
      <c r="C105" s="120">
        <v>44162.91989351852</v>
      </c>
      <c r="D105" s="117"/>
      <c r="E105" s="111" t="s">
        <v>171</v>
      </c>
      <c r="G105" s="111" t="s">
        <v>54</v>
      </c>
      <c r="H105" s="106">
        <v>4468.22</v>
      </c>
      <c r="I105" s="121" t="s">
        <v>172</v>
      </c>
      <c r="J105" s="117"/>
      <c r="K105" s="107">
        <v>174245</v>
      </c>
      <c r="L105" s="106">
        <v>4468.22</v>
      </c>
      <c r="M105" s="122">
        <v>4404033</v>
      </c>
      <c r="N105" s="117"/>
      <c r="O105" s="111" t="s">
        <v>55</v>
      </c>
      <c r="P105" s="121" t="s">
        <v>56</v>
      </c>
      <c r="Q105" s="117"/>
    </row>
    <row r="106" spans="1:17" ht="15" x14ac:dyDescent="0.2">
      <c r="A106" s="119"/>
      <c r="B106" s="119"/>
      <c r="C106" s="123" t="s">
        <v>6</v>
      </c>
      <c r="D106" s="117"/>
      <c r="E106" s="110"/>
      <c r="G106" s="110"/>
      <c r="H106" s="108">
        <v>4468.22</v>
      </c>
      <c r="I106" s="124"/>
      <c r="J106" s="117"/>
      <c r="K106" s="110"/>
      <c r="L106" s="108">
        <v>4468.22</v>
      </c>
      <c r="M106" s="124"/>
      <c r="N106" s="117"/>
      <c r="O106" s="110"/>
      <c r="P106" s="124"/>
      <c r="Q106" s="117"/>
    </row>
    <row r="107" spans="1:17" ht="25.5" outlineLevel="1" x14ac:dyDescent="0.2">
      <c r="A107" s="118">
        <v>75596</v>
      </c>
      <c r="B107" s="118">
        <v>75596</v>
      </c>
      <c r="C107" s="120">
        <v>44165.752744560181</v>
      </c>
      <c r="D107" s="117"/>
      <c r="E107" s="111" t="s">
        <v>174</v>
      </c>
      <c r="G107" s="111" t="s">
        <v>54</v>
      </c>
      <c r="H107" s="106">
        <v>139825.32</v>
      </c>
      <c r="I107" s="121" t="s">
        <v>74</v>
      </c>
      <c r="J107" s="117"/>
      <c r="K107" s="107">
        <v>174145</v>
      </c>
      <c r="L107" s="106">
        <v>139825.32</v>
      </c>
      <c r="M107" s="122">
        <v>1472040</v>
      </c>
      <c r="N107" s="117"/>
      <c r="O107" s="111" t="s">
        <v>55</v>
      </c>
      <c r="P107" s="121" t="s">
        <v>56</v>
      </c>
      <c r="Q107" s="117"/>
    </row>
    <row r="108" spans="1:17" ht="15" x14ac:dyDescent="0.2">
      <c r="A108" s="119"/>
      <c r="B108" s="119"/>
      <c r="C108" s="123" t="s">
        <v>6</v>
      </c>
      <c r="D108" s="117"/>
      <c r="E108" s="110"/>
      <c r="G108" s="110"/>
      <c r="H108" s="108">
        <v>139825.32</v>
      </c>
      <c r="I108" s="124"/>
      <c r="J108" s="117"/>
      <c r="K108" s="110"/>
      <c r="L108" s="108">
        <v>139825.32</v>
      </c>
      <c r="M108" s="124"/>
      <c r="N108" s="117"/>
      <c r="O108" s="110"/>
      <c r="P108" s="124"/>
      <c r="Q108" s="117"/>
    </row>
    <row r="109" spans="1:17" ht="25.5" outlineLevel="1" x14ac:dyDescent="0.2">
      <c r="A109" s="118">
        <v>75789</v>
      </c>
      <c r="B109" s="118">
        <v>75789</v>
      </c>
      <c r="C109" s="120">
        <v>44175.455422766201</v>
      </c>
      <c r="D109" s="117"/>
      <c r="E109" s="111" t="s">
        <v>180</v>
      </c>
      <c r="G109" s="111" t="s">
        <v>54</v>
      </c>
      <c r="H109" s="106">
        <v>7474.28</v>
      </c>
      <c r="I109" s="121" t="s">
        <v>172</v>
      </c>
      <c r="J109" s="117"/>
      <c r="K109" s="107">
        <v>174245</v>
      </c>
      <c r="L109" s="106">
        <v>7474.28</v>
      </c>
      <c r="M109" s="122">
        <v>4404033</v>
      </c>
      <c r="N109" s="117"/>
      <c r="O109" s="111" t="s">
        <v>55</v>
      </c>
      <c r="P109" s="121" t="s">
        <v>56</v>
      </c>
      <c r="Q109" s="117"/>
    </row>
    <row r="110" spans="1:17" ht="15" x14ac:dyDescent="0.2">
      <c r="A110" s="119"/>
      <c r="B110" s="119"/>
      <c r="C110" s="123" t="s">
        <v>6</v>
      </c>
      <c r="D110" s="117"/>
      <c r="E110" s="110"/>
      <c r="G110" s="110"/>
      <c r="H110" s="108">
        <v>7474.28</v>
      </c>
      <c r="I110" s="124"/>
      <c r="J110" s="117"/>
      <c r="K110" s="110"/>
      <c r="L110" s="108">
        <v>7474.28</v>
      </c>
      <c r="M110" s="124"/>
      <c r="N110" s="117"/>
      <c r="O110" s="110"/>
      <c r="P110" s="124"/>
      <c r="Q110" s="117"/>
    </row>
    <row r="111" spans="1:17" ht="25.5" outlineLevel="1" x14ac:dyDescent="0.2">
      <c r="A111" s="118">
        <v>75793</v>
      </c>
      <c r="B111" s="118">
        <v>75793</v>
      </c>
      <c r="C111" s="120">
        <v>44175.607703784721</v>
      </c>
      <c r="D111" s="117"/>
      <c r="E111" s="111" t="s">
        <v>179</v>
      </c>
      <c r="G111" s="111" t="s">
        <v>54</v>
      </c>
      <c r="H111" s="106">
        <v>1126</v>
      </c>
      <c r="I111" s="121" t="s">
        <v>181</v>
      </c>
      <c r="J111" s="117"/>
      <c r="K111" s="107">
        <v>174239</v>
      </c>
      <c r="L111" s="106">
        <v>1126</v>
      </c>
      <c r="M111" s="122">
        <v>4407035</v>
      </c>
      <c r="N111" s="117"/>
      <c r="O111" s="111" t="s">
        <v>55</v>
      </c>
      <c r="P111" s="121" t="s">
        <v>56</v>
      </c>
      <c r="Q111" s="117"/>
    </row>
    <row r="112" spans="1:17" ht="15" x14ac:dyDescent="0.2">
      <c r="A112" s="119"/>
      <c r="B112" s="119"/>
      <c r="C112" s="123" t="s">
        <v>6</v>
      </c>
      <c r="D112" s="117"/>
      <c r="E112" s="110"/>
      <c r="G112" s="110"/>
      <c r="H112" s="108">
        <v>1126</v>
      </c>
      <c r="I112" s="124"/>
      <c r="J112" s="117"/>
      <c r="K112" s="110"/>
      <c r="L112" s="108">
        <v>1126</v>
      </c>
      <c r="M112" s="124"/>
      <c r="N112" s="117"/>
      <c r="O112" s="110"/>
      <c r="P112" s="124"/>
      <c r="Q112" s="117"/>
    </row>
    <row r="113" spans="1:17" ht="25.5" outlineLevel="1" x14ac:dyDescent="0.2">
      <c r="A113" s="118">
        <v>75841</v>
      </c>
      <c r="B113" s="118">
        <v>75841</v>
      </c>
      <c r="C113" s="120">
        <v>44177.843124652776</v>
      </c>
      <c r="D113" s="117"/>
      <c r="E113" s="111" t="s">
        <v>99</v>
      </c>
      <c r="G113" s="111" t="s">
        <v>54</v>
      </c>
      <c r="H113" s="106">
        <v>170</v>
      </c>
      <c r="I113" s="121" t="s">
        <v>100</v>
      </c>
      <c r="J113" s="117"/>
      <c r="K113" s="107">
        <v>174263</v>
      </c>
      <c r="L113" s="106">
        <v>170</v>
      </c>
      <c r="M113" s="122">
        <v>4001045</v>
      </c>
      <c r="N113" s="117"/>
      <c r="O113" s="111" t="s">
        <v>55</v>
      </c>
      <c r="P113" s="121" t="s">
        <v>56</v>
      </c>
      <c r="Q113" s="117"/>
    </row>
    <row r="114" spans="1:17" ht="25.5" outlineLevel="1" x14ac:dyDescent="0.2">
      <c r="A114" s="125"/>
      <c r="B114" s="125"/>
      <c r="C114" s="120">
        <v>44177.843124652776</v>
      </c>
      <c r="D114" s="117"/>
      <c r="E114" s="111" t="s">
        <v>99</v>
      </c>
      <c r="G114" s="111" t="s">
        <v>54</v>
      </c>
      <c r="H114" s="106">
        <v>791</v>
      </c>
      <c r="I114" s="121" t="s">
        <v>104</v>
      </c>
      <c r="J114" s="117"/>
      <c r="K114" s="107">
        <v>174263</v>
      </c>
      <c r="L114" s="106">
        <v>791</v>
      </c>
      <c r="M114" s="122">
        <v>4001045</v>
      </c>
      <c r="N114" s="117"/>
      <c r="O114" s="111" t="s">
        <v>55</v>
      </c>
      <c r="P114" s="121" t="s">
        <v>56</v>
      </c>
      <c r="Q114" s="117"/>
    </row>
    <row r="115" spans="1:17" ht="25.5" outlineLevel="1" x14ac:dyDescent="0.2">
      <c r="A115" s="125"/>
      <c r="B115" s="125"/>
      <c r="C115" s="120">
        <v>44177.843124652776</v>
      </c>
      <c r="D115" s="117"/>
      <c r="E115" s="111" t="s">
        <v>99</v>
      </c>
      <c r="G115" s="111" t="s">
        <v>54</v>
      </c>
      <c r="H115" s="106">
        <v>297</v>
      </c>
      <c r="I115" s="121" t="s">
        <v>154</v>
      </c>
      <c r="J115" s="117"/>
      <c r="K115" s="107">
        <v>174263</v>
      </c>
      <c r="L115" s="106">
        <v>297</v>
      </c>
      <c r="M115" s="122">
        <v>4001045</v>
      </c>
      <c r="N115" s="117"/>
      <c r="O115" s="111" t="s">
        <v>55</v>
      </c>
      <c r="P115" s="121" t="s">
        <v>56</v>
      </c>
      <c r="Q115" s="117"/>
    </row>
    <row r="116" spans="1:17" ht="25.5" outlineLevel="1" x14ac:dyDescent="0.2">
      <c r="A116" s="125"/>
      <c r="B116" s="125"/>
      <c r="C116" s="120">
        <v>44177.843124652776</v>
      </c>
      <c r="D116" s="117"/>
      <c r="E116" s="111" t="s">
        <v>99</v>
      </c>
      <c r="G116" s="111" t="s">
        <v>54</v>
      </c>
      <c r="H116" s="106">
        <v>297</v>
      </c>
      <c r="I116" s="121" t="s">
        <v>102</v>
      </c>
      <c r="J116" s="117"/>
      <c r="K116" s="107">
        <v>174263</v>
      </c>
      <c r="L116" s="106">
        <v>297</v>
      </c>
      <c r="M116" s="122">
        <v>4001045</v>
      </c>
      <c r="N116" s="117"/>
      <c r="O116" s="111" t="s">
        <v>55</v>
      </c>
      <c r="P116" s="121" t="s">
        <v>56</v>
      </c>
      <c r="Q116" s="117"/>
    </row>
    <row r="117" spans="1:17" ht="25.5" outlineLevel="1" x14ac:dyDescent="0.2">
      <c r="A117" s="125"/>
      <c r="B117" s="125"/>
      <c r="C117" s="120">
        <v>44177.843124652776</v>
      </c>
      <c r="D117" s="117"/>
      <c r="E117" s="111" t="s">
        <v>99</v>
      </c>
      <c r="G117" s="111" t="s">
        <v>54</v>
      </c>
      <c r="H117" s="106">
        <v>482</v>
      </c>
      <c r="I117" s="121" t="s">
        <v>103</v>
      </c>
      <c r="J117" s="117"/>
      <c r="K117" s="107">
        <v>174263</v>
      </c>
      <c r="L117" s="106">
        <v>482</v>
      </c>
      <c r="M117" s="122">
        <v>4001045</v>
      </c>
      <c r="N117" s="117"/>
      <c r="O117" s="111" t="s">
        <v>55</v>
      </c>
      <c r="P117" s="121" t="s">
        <v>56</v>
      </c>
      <c r="Q117" s="117"/>
    </row>
    <row r="118" spans="1:17" ht="25.5" outlineLevel="1" x14ac:dyDescent="0.2">
      <c r="A118" s="125"/>
      <c r="B118" s="125"/>
      <c r="C118" s="120">
        <v>44177.843124652776</v>
      </c>
      <c r="D118" s="117"/>
      <c r="E118" s="111" t="s">
        <v>99</v>
      </c>
      <c r="G118" s="111" t="s">
        <v>54</v>
      </c>
      <c r="H118" s="106">
        <v>551</v>
      </c>
      <c r="I118" s="121" t="s">
        <v>101</v>
      </c>
      <c r="J118" s="117"/>
      <c r="K118" s="107">
        <v>174263</v>
      </c>
      <c r="L118" s="106">
        <v>551</v>
      </c>
      <c r="M118" s="122">
        <v>4001045</v>
      </c>
      <c r="N118" s="117"/>
      <c r="O118" s="111" t="s">
        <v>55</v>
      </c>
      <c r="P118" s="121" t="s">
        <v>56</v>
      </c>
      <c r="Q118" s="117"/>
    </row>
    <row r="119" spans="1:17" ht="25.5" outlineLevel="1" x14ac:dyDescent="0.2">
      <c r="A119" s="125"/>
      <c r="B119" s="125"/>
      <c r="C119" s="120">
        <v>44177.843124652776</v>
      </c>
      <c r="D119" s="117"/>
      <c r="E119" s="111" t="s">
        <v>99</v>
      </c>
      <c r="G119" s="111" t="s">
        <v>54</v>
      </c>
      <c r="H119" s="106">
        <v>297</v>
      </c>
      <c r="I119" s="121" t="s">
        <v>182</v>
      </c>
      <c r="J119" s="117"/>
      <c r="K119" s="107">
        <v>174263</v>
      </c>
      <c r="L119" s="106">
        <v>297</v>
      </c>
      <c r="M119" s="122">
        <v>4001045</v>
      </c>
      <c r="N119" s="117"/>
      <c r="O119" s="111" t="s">
        <v>55</v>
      </c>
      <c r="P119" s="121" t="s">
        <v>56</v>
      </c>
      <c r="Q119" s="117"/>
    </row>
    <row r="120" spans="1:17" ht="25.5" outlineLevel="1" x14ac:dyDescent="0.2">
      <c r="A120" s="125"/>
      <c r="B120" s="125"/>
      <c r="C120" s="120">
        <v>44177.843124652776</v>
      </c>
      <c r="D120" s="117"/>
      <c r="E120" s="111" t="s">
        <v>105</v>
      </c>
      <c r="G120" s="111" t="s">
        <v>54</v>
      </c>
      <c r="H120" s="106">
        <v>606.41</v>
      </c>
      <c r="I120" s="121" t="s">
        <v>67</v>
      </c>
      <c r="J120" s="117"/>
      <c r="K120" s="107">
        <v>174263</v>
      </c>
      <c r="L120" s="106">
        <v>606.41</v>
      </c>
      <c r="M120" s="122">
        <v>4001045</v>
      </c>
      <c r="N120" s="117"/>
      <c r="O120" s="111" t="s">
        <v>55</v>
      </c>
      <c r="P120" s="121" t="s">
        <v>56</v>
      </c>
      <c r="Q120" s="117"/>
    </row>
    <row r="121" spans="1:17" ht="15" x14ac:dyDescent="0.2">
      <c r="A121" s="119"/>
      <c r="B121" s="119"/>
      <c r="C121" s="123" t="s">
        <v>6</v>
      </c>
      <c r="D121" s="117"/>
      <c r="E121" s="110"/>
      <c r="G121" s="110"/>
      <c r="H121" s="108">
        <v>3491.41</v>
      </c>
      <c r="I121" s="124"/>
      <c r="J121" s="117"/>
      <c r="K121" s="110"/>
      <c r="L121" s="108">
        <v>3491.41</v>
      </c>
      <c r="M121" s="124"/>
      <c r="N121" s="117"/>
      <c r="O121" s="110"/>
      <c r="P121" s="124"/>
      <c r="Q121" s="117"/>
    </row>
    <row r="122" spans="1:17" ht="38.25" outlineLevel="1" x14ac:dyDescent="0.2">
      <c r="A122" s="118">
        <v>75871</v>
      </c>
      <c r="B122" s="118">
        <v>75871</v>
      </c>
      <c r="C122" s="120">
        <v>44179.719088969905</v>
      </c>
      <c r="D122" s="117"/>
      <c r="E122" s="111" t="s">
        <v>184</v>
      </c>
      <c r="G122" s="111" t="s">
        <v>54</v>
      </c>
      <c r="H122" s="106">
        <v>100000</v>
      </c>
      <c r="I122" s="121" t="s">
        <v>185</v>
      </c>
      <c r="J122" s="117"/>
      <c r="K122" s="107">
        <v>174234</v>
      </c>
      <c r="L122" s="106">
        <v>100000</v>
      </c>
      <c r="M122" s="122">
        <v>4147999</v>
      </c>
      <c r="N122" s="117"/>
      <c r="O122" s="111" t="s">
        <v>55</v>
      </c>
      <c r="P122" s="121" t="s">
        <v>56</v>
      </c>
      <c r="Q122" s="117"/>
    </row>
    <row r="123" spans="1:17" ht="15" x14ac:dyDescent="0.2">
      <c r="A123" s="119"/>
      <c r="B123" s="119"/>
      <c r="C123" s="123" t="s">
        <v>6</v>
      </c>
      <c r="D123" s="117"/>
      <c r="E123" s="110"/>
      <c r="G123" s="110"/>
      <c r="H123" s="108">
        <v>100000</v>
      </c>
      <c r="I123" s="124"/>
      <c r="J123" s="117"/>
      <c r="K123" s="110"/>
      <c r="L123" s="108">
        <v>100000</v>
      </c>
      <c r="M123" s="124"/>
      <c r="N123" s="117"/>
      <c r="O123" s="110"/>
      <c r="P123" s="124"/>
      <c r="Q123" s="117"/>
    </row>
    <row r="124" spans="1:17" ht="25.5" outlineLevel="1" x14ac:dyDescent="0.2">
      <c r="A124" s="118">
        <v>75950</v>
      </c>
      <c r="B124" s="118">
        <v>75950</v>
      </c>
      <c r="C124" s="120">
        <v>44182.432428738422</v>
      </c>
      <c r="D124" s="117"/>
      <c r="E124" s="111" t="s">
        <v>187</v>
      </c>
      <c r="G124" s="111" t="s">
        <v>54</v>
      </c>
      <c r="H124" s="106">
        <v>142.52000000000001</v>
      </c>
      <c r="I124" s="121" t="s">
        <v>188</v>
      </c>
      <c r="J124" s="117"/>
      <c r="K124" s="107">
        <v>174237</v>
      </c>
      <c r="L124" s="106">
        <v>142.52000000000001</v>
      </c>
      <c r="M124" s="122">
        <v>2779999</v>
      </c>
      <c r="N124" s="117"/>
      <c r="O124" s="111" t="s">
        <v>189</v>
      </c>
      <c r="P124" s="121" t="s">
        <v>98</v>
      </c>
      <c r="Q124" s="117"/>
    </row>
    <row r="125" spans="1:17" ht="15" x14ac:dyDescent="0.2">
      <c r="A125" s="119"/>
      <c r="B125" s="119"/>
      <c r="C125" s="123" t="s">
        <v>6</v>
      </c>
      <c r="D125" s="117"/>
      <c r="E125" s="110"/>
      <c r="G125" s="110"/>
      <c r="H125" s="108">
        <v>142.52000000000001</v>
      </c>
      <c r="I125" s="124"/>
      <c r="J125" s="117"/>
      <c r="K125" s="110"/>
      <c r="L125" s="108">
        <v>142.52000000000001</v>
      </c>
      <c r="M125" s="124"/>
      <c r="N125" s="117"/>
      <c r="O125" s="110"/>
      <c r="P125" s="124"/>
      <c r="Q125" s="117"/>
    </row>
    <row r="126" spans="1:17" ht="25.5" outlineLevel="1" x14ac:dyDescent="0.2">
      <c r="A126" s="118">
        <v>75978</v>
      </c>
      <c r="B126" s="118">
        <v>75978</v>
      </c>
      <c r="C126" s="120">
        <v>44182.890629629626</v>
      </c>
      <c r="D126" s="117"/>
      <c r="E126" s="111" t="s">
        <v>99</v>
      </c>
      <c r="G126" s="111" t="s">
        <v>54</v>
      </c>
      <c r="H126" s="106">
        <v>170</v>
      </c>
      <c r="I126" s="121" t="s">
        <v>100</v>
      </c>
      <c r="J126" s="117"/>
      <c r="K126" s="107">
        <v>174263</v>
      </c>
      <c r="L126" s="106">
        <v>170</v>
      </c>
      <c r="M126" s="122">
        <v>4001045</v>
      </c>
      <c r="N126" s="117"/>
      <c r="O126" s="111" t="s">
        <v>55</v>
      </c>
      <c r="P126" s="121" t="s">
        <v>56</v>
      </c>
      <c r="Q126" s="117"/>
    </row>
    <row r="127" spans="1:17" ht="25.5" outlineLevel="1" x14ac:dyDescent="0.2">
      <c r="A127" s="125"/>
      <c r="B127" s="125"/>
      <c r="C127" s="120">
        <v>44182.890629629626</v>
      </c>
      <c r="D127" s="117"/>
      <c r="E127" s="111" t="s">
        <v>99</v>
      </c>
      <c r="G127" s="111" t="s">
        <v>54</v>
      </c>
      <c r="H127" s="106">
        <v>297</v>
      </c>
      <c r="I127" s="121" t="s">
        <v>154</v>
      </c>
      <c r="J127" s="117"/>
      <c r="K127" s="107">
        <v>174263</v>
      </c>
      <c r="L127" s="106">
        <v>297</v>
      </c>
      <c r="M127" s="122">
        <v>4001045</v>
      </c>
      <c r="N127" s="117"/>
      <c r="O127" s="111" t="s">
        <v>55</v>
      </c>
      <c r="P127" s="121" t="s">
        <v>56</v>
      </c>
      <c r="Q127" s="117"/>
    </row>
    <row r="128" spans="1:17" ht="25.5" outlineLevel="1" x14ac:dyDescent="0.2">
      <c r="A128" s="125"/>
      <c r="B128" s="125"/>
      <c r="C128" s="120">
        <v>44182.890629629626</v>
      </c>
      <c r="D128" s="117"/>
      <c r="E128" s="111" t="s">
        <v>99</v>
      </c>
      <c r="G128" s="111" t="s">
        <v>54</v>
      </c>
      <c r="H128" s="106">
        <v>297</v>
      </c>
      <c r="I128" s="121" t="s">
        <v>102</v>
      </c>
      <c r="J128" s="117"/>
      <c r="K128" s="107">
        <v>174263</v>
      </c>
      <c r="L128" s="106">
        <v>297</v>
      </c>
      <c r="M128" s="122">
        <v>4001045</v>
      </c>
      <c r="N128" s="117"/>
      <c r="O128" s="111" t="s">
        <v>55</v>
      </c>
      <c r="P128" s="121" t="s">
        <v>56</v>
      </c>
      <c r="Q128" s="117"/>
    </row>
    <row r="129" spans="1:17" ht="25.5" outlineLevel="1" x14ac:dyDescent="0.2">
      <c r="A129" s="125"/>
      <c r="B129" s="125"/>
      <c r="C129" s="120">
        <v>44182.890629629626</v>
      </c>
      <c r="D129" s="117"/>
      <c r="E129" s="111" t="s">
        <v>99</v>
      </c>
      <c r="G129" s="111" t="s">
        <v>54</v>
      </c>
      <c r="H129" s="106">
        <v>482</v>
      </c>
      <c r="I129" s="121" t="s">
        <v>190</v>
      </c>
      <c r="J129" s="117"/>
      <c r="K129" s="107">
        <v>174263</v>
      </c>
      <c r="L129" s="106">
        <v>482</v>
      </c>
      <c r="M129" s="122">
        <v>4001045</v>
      </c>
      <c r="N129" s="117"/>
      <c r="O129" s="111" t="s">
        <v>55</v>
      </c>
      <c r="P129" s="121" t="s">
        <v>56</v>
      </c>
      <c r="Q129" s="117"/>
    </row>
    <row r="130" spans="1:17" ht="25.5" outlineLevel="1" x14ac:dyDescent="0.2">
      <c r="A130" s="125"/>
      <c r="B130" s="125"/>
      <c r="C130" s="120">
        <v>44182.890629629626</v>
      </c>
      <c r="D130" s="117"/>
      <c r="E130" s="111" t="s">
        <v>99</v>
      </c>
      <c r="G130" s="111" t="s">
        <v>54</v>
      </c>
      <c r="H130" s="106">
        <v>551</v>
      </c>
      <c r="I130" s="121" t="s">
        <v>101</v>
      </c>
      <c r="J130" s="117"/>
      <c r="K130" s="107">
        <v>174263</v>
      </c>
      <c r="L130" s="106">
        <v>551</v>
      </c>
      <c r="M130" s="122">
        <v>4001045</v>
      </c>
      <c r="N130" s="117"/>
      <c r="O130" s="111" t="s">
        <v>55</v>
      </c>
      <c r="P130" s="121" t="s">
        <v>56</v>
      </c>
      <c r="Q130" s="117"/>
    </row>
    <row r="131" spans="1:17" ht="25.5" outlineLevel="1" x14ac:dyDescent="0.2">
      <c r="A131" s="125"/>
      <c r="B131" s="125"/>
      <c r="C131" s="120">
        <v>44182.890629629626</v>
      </c>
      <c r="D131" s="117"/>
      <c r="E131" s="111" t="s">
        <v>99</v>
      </c>
      <c r="G131" s="111" t="s">
        <v>54</v>
      </c>
      <c r="H131" s="106">
        <v>791</v>
      </c>
      <c r="I131" s="121" t="s">
        <v>104</v>
      </c>
      <c r="J131" s="117"/>
      <c r="K131" s="107">
        <v>174263</v>
      </c>
      <c r="L131" s="106">
        <v>791</v>
      </c>
      <c r="M131" s="122">
        <v>4001045</v>
      </c>
      <c r="N131" s="117"/>
      <c r="O131" s="111" t="s">
        <v>55</v>
      </c>
      <c r="P131" s="121" t="s">
        <v>56</v>
      </c>
      <c r="Q131" s="117"/>
    </row>
    <row r="132" spans="1:17" ht="25.5" outlineLevel="1" x14ac:dyDescent="0.2">
      <c r="A132" s="125"/>
      <c r="B132" s="125"/>
      <c r="C132" s="120">
        <v>44182.890629629626</v>
      </c>
      <c r="D132" s="117"/>
      <c r="E132" s="111" t="s">
        <v>99</v>
      </c>
      <c r="G132" s="111" t="s">
        <v>54</v>
      </c>
      <c r="H132" s="106">
        <v>297</v>
      </c>
      <c r="I132" s="121" t="s">
        <v>182</v>
      </c>
      <c r="J132" s="117"/>
      <c r="K132" s="107">
        <v>174263</v>
      </c>
      <c r="L132" s="106">
        <v>297</v>
      </c>
      <c r="M132" s="122">
        <v>4001045</v>
      </c>
      <c r="N132" s="117"/>
      <c r="O132" s="111" t="s">
        <v>55</v>
      </c>
      <c r="P132" s="121" t="s">
        <v>56</v>
      </c>
      <c r="Q132" s="117"/>
    </row>
    <row r="133" spans="1:17" ht="25.5" outlineLevel="1" x14ac:dyDescent="0.2">
      <c r="A133" s="125"/>
      <c r="B133" s="125"/>
      <c r="C133" s="120">
        <v>44182.890629629626</v>
      </c>
      <c r="D133" s="117"/>
      <c r="E133" s="111" t="s">
        <v>105</v>
      </c>
      <c r="G133" s="111" t="s">
        <v>54</v>
      </c>
      <c r="H133" s="106">
        <v>577</v>
      </c>
      <c r="I133" s="121" t="s">
        <v>67</v>
      </c>
      <c r="J133" s="117"/>
      <c r="K133" s="107">
        <v>174263</v>
      </c>
      <c r="L133" s="106">
        <v>577</v>
      </c>
      <c r="M133" s="122">
        <v>4001045</v>
      </c>
      <c r="N133" s="117"/>
      <c r="O133" s="111" t="s">
        <v>55</v>
      </c>
      <c r="P133" s="121" t="s">
        <v>56</v>
      </c>
      <c r="Q133" s="117"/>
    </row>
    <row r="134" spans="1:17" ht="15" x14ac:dyDescent="0.2">
      <c r="A134" s="119"/>
      <c r="B134" s="119"/>
      <c r="C134" s="123" t="s">
        <v>6</v>
      </c>
      <c r="D134" s="117"/>
      <c r="E134" s="110"/>
      <c r="G134" s="110"/>
      <c r="H134" s="108">
        <v>3462</v>
      </c>
      <c r="I134" s="124"/>
      <c r="J134" s="117"/>
      <c r="K134" s="110"/>
      <c r="L134" s="108">
        <v>3462</v>
      </c>
      <c r="M134" s="124"/>
      <c r="N134" s="117"/>
      <c r="O134" s="110"/>
      <c r="P134" s="124"/>
      <c r="Q134" s="117"/>
    </row>
    <row r="135" spans="1:17" ht="25.5" outlineLevel="1" x14ac:dyDescent="0.2">
      <c r="A135" s="118">
        <v>75998</v>
      </c>
      <c r="B135" s="118">
        <v>75998</v>
      </c>
      <c r="C135" s="120">
        <v>44183.622171643518</v>
      </c>
      <c r="D135" s="117"/>
      <c r="E135" s="111" t="s">
        <v>191</v>
      </c>
      <c r="G135" s="111" t="s">
        <v>54</v>
      </c>
      <c r="H135" s="106">
        <v>832.62</v>
      </c>
      <c r="I135" s="121" t="s">
        <v>192</v>
      </c>
      <c r="J135" s="117"/>
      <c r="K135" s="107">
        <v>174239</v>
      </c>
      <c r="L135" s="106">
        <v>832.62</v>
      </c>
      <c r="M135" s="122">
        <v>4991035</v>
      </c>
      <c r="N135" s="117"/>
      <c r="O135" s="111" t="s">
        <v>55</v>
      </c>
      <c r="P135" s="121" t="s">
        <v>56</v>
      </c>
      <c r="Q135" s="117"/>
    </row>
    <row r="136" spans="1:17" ht="15" x14ac:dyDescent="0.2">
      <c r="A136" s="119"/>
      <c r="B136" s="119"/>
      <c r="C136" s="123" t="s">
        <v>6</v>
      </c>
      <c r="D136" s="117"/>
      <c r="E136" s="110"/>
      <c r="G136" s="110"/>
      <c r="H136" s="108">
        <v>832.62</v>
      </c>
      <c r="I136" s="124"/>
      <c r="J136" s="117"/>
      <c r="K136" s="110"/>
      <c r="L136" s="108">
        <v>832.62</v>
      </c>
      <c r="M136" s="124"/>
      <c r="N136" s="117"/>
      <c r="O136" s="110"/>
      <c r="P136" s="124"/>
      <c r="Q136" s="117"/>
    </row>
    <row r="137" spans="1:17" ht="25.5" outlineLevel="1" x14ac:dyDescent="0.2">
      <c r="A137" s="118">
        <v>76006</v>
      </c>
      <c r="B137" s="118">
        <v>76006</v>
      </c>
      <c r="C137" s="120">
        <v>44183.688500810182</v>
      </c>
      <c r="D137" s="117"/>
      <c r="E137" s="111" t="s">
        <v>193</v>
      </c>
      <c r="G137" s="111" t="s">
        <v>54</v>
      </c>
      <c r="H137" s="106">
        <v>66</v>
      </c>
      <c r="I137" s="121" t="s">
        <v>186</v>
      </c>
      <c r="J137" s="117"/>
      <c r="K137" s="107">
        <v>174242</v>
      </c>
      <c r="L137" s="106">
        <v>66</v>
      </c>
      <c r="M137" s="122">
        <v>4991087</v>
      </c>
      <c r="N137" s="117"/>
      <c r="O137" s="111" t="s">
        <v>55</v>
      </c>
      <c r="P137" s="121" t="s">
        <v>56</v>
      </c>
      <c r="Q137" s="117"/>
    </row>
    <row r="138" spans="1:17" ht="15" x14ac:dyDescent="0.2">
      <c r="A138" s="119"/>
      <c r="B138" s="119"/>
      <c r="C138" s="123" t="s">
        <v>6</v>
      </c>
      <c r="D138" s="117"/>
      <c r="E138" s="110"/>
      <c r="G138" s="110"/>
      <c r="H138" s="108">
        <v>66</v>
      </c>
      <c r="I138" s="124"/>
      <c r="J138" s="117"/>
      <c r="K138" s="110"/>
      <c r="L138" s="108">
        <v>66</v>
      </c>
      <c r="M138" s="124"/>
      <c r="N138" s="117"/>
      <c r="O138" s="110"/>
      <c r="P138" s="124"/>
      <c r="Q138" s="117"/>
    </row>
    <row r="139" spans="1:17" ht="25.5" outlineLevel="1" x14ac:dyDescent="0.2">
      <c r="A139" s="118">
        <v>76019</v>
      </c>
      <c r="B139" s="118">
        <v>76019</v>
      </c>
      <c r="C139" s="120">
        <v>44186.62905520833</v>
      </c>
      <c r="D139" s="117"/>
      <c r="E139" s="111" t="s">
        <v>194</v>
      </c>
      <c r="G139" s="111" t="s">
        <v>54</v>
      </c>
      <c r="H139" s="106">
        <v>6000</v>
      </c>
      <c r="I139" s="121" t="s">
        <v>183</v>
      </c>
      <c r="J139" s="117"/>
      <c r="K139" s="107">
        <v>174151</v>
      </c>
      <c r="L139" s="106">
        <v>6000</v>
      </c>
      <c r="M139" s="122">
        <v>1597040</v>
      </c>
      <c r="N139" s="117"/>
      <c r="O139" s="111" t="s">
        <v>55</v>
      </c>
      <c r="P139" s="121" t="s">
        <v>56</v>
      </c>
      <c r="Q139" s="117"/>
    </row>
    <row r="140" spans="1:17" ht="25.5" outlineLevel="1" x14ac:dyDescent="0.2">
      <c r="A140" s="125"/>
      <c r="B140" s="125"/>
      <c r="C140" s="120">
        <v>44186.62905520833</v>
      </c>
      <c r="D140" s="117"/>
      <c r="E140" s="111" t="s">
        <v>195</v>
      </c>
      <c r="G140" s="111" t="s">
        <v>54</v>
      </c>
      <c r="H140" s="106">
        <v>8000</v>
      </c>
      <c r="I140" s="121" t="s">
        <v>183</v>
      </c>
      <c r="J140" s="117"/>
      <c r="K140" s="107">
        <v>174151</v>
      </c>
      <c r="L140" s="106">
        <v>8000</v>
      </c>
      <c r="M140" s="122">
        <v>1597040</v>
      </c>
      <c r="N140" s="117"/>
      <c r="O140" s="111" t="s">
        <v>55</v>
      </c>
      <c r="P140" s="121" t="s">
        <v>56</v>
      </c>
      <c r="Q140" s="117"/>
    </row>
    <row r="141" spans="1:17" ht="15" x14ac:dyDescent="0.2">
      <c r="A141" s="119"/>
      <c r="B141" s="119"/>
      <c r="C141" s="123" t="s">
        <v>6</v>
      </c>
      <c r="D141" s="117"/>
      <c r="E141" s="110"/>
      <c r="G141" s="110"/>
      <c r="H141" s="108">
        <v>14000</v>
      </c>
      <c r="I141" s="124"/>
      <c r="J141" s="117"/>
      <c r="K141" s="110"/>
      <c r="L141" s="108">
        <v>14000</v>
      </c>
      <c r="M141" s="124"/>
      <c r="N141" s="117"/>
      <c r="O141" s="110"/>
      <c r="P141" s="124"/>
      <c r="Q141" s="117"/>
    </row>
    <row r="142" spans="1:17" ht="25.5" outlineLevel="1" x14ac:dyDescent="0.2">
      <c r="A142" s="118">
        <v>76020</v>
      </c>
      <c r="B142" s="118">
        <v>76020</v>
      </c>
      <c r="C142" s="120">
        <v>44186.634213854166</v>
      </c>
      <c r="D142" s="117"/>
      <c r="E142" s="111" t="s">
        <v>196</v>
      </c>
      <c r="G142" s="111" t="s">
        <v>54</v>
      </c>
      <c r="H142" s="106">
        <v>965.12</v>
      </c>
      <c r="I142" s="121" t="s">
        <v>197</v>
      </c>
      <c r="J142" s="117"/>
      <c r="K142" s="107">
        <v>174234</v>
      </c>
      <c r="L142" s="106">
        <v>965.12</v>
      </c>
      <c r="M142" s="122">
        <v>4147999</v>
      </c>
      <c r="N142" s="117"/>
      <c r="O142" s="111" t="s">
        <v>55</v>
      </c>
      <c r="P142" s="121" t="s">
        <v>56</v>
      </c>
      <c r="Q142" s="117"/>
    </row>
    <row r="143" spans="1:17" ht="15" x14ac:dyDescent="0.2">
      <c r="A143" s="119"/>
      <c r="B143" s="119"/>
      <c r="C143" s="123" t="s">
        <v>6</v>
      </c>
      <c r="D143" s="117"/>
      <c r="E143" s="110"/>
      <c r="G143" s="110"/>
      <c r="H143" s="108">
        <v>965.12</v>
      </c>
      <c r="I143" s="124"/>
      <c r="J143" s="117"/>
      <c r="K143" s="110"/>
      <c r="L143" s="108">
        <v>965.12</v>
      </c>
      <c r="M143" s="124"/>
      <c r="N143" s="117"/>
      <c r="O143" s="110"/>
      <c r="P143" s="124"/>
      <c r="Q143" s="117"/>
    </row>
    <row r="144" spans="1:17" ht="25.5" outlineLevel="1" x14ac:dyDescent="0.2">
      <c r="A144" s="118">
        <v>76066</v>
      </c>
      <c r="B144" s="118">
        <v>76066</v>
      </c>
      <c r="C144" s="120">
        <v>44187.776727627315</v>
      </c>
      <c r="D144" s="117"/>
      <c r="E144" s="111" t="s">
        <v>201</v>
      </c>
      <c r="G144" s="111" t="s">
        <v>54</v>
      </c>
      <c r="H144" s="106">
        <v>2245</v>
      </c>
      <c r="I144" s="121" t="s">
        <v>202</v>
      </c>
      <c r="J144" s="117"/>
      <c r="K144" s="107">
        <v>174239</v>
      </c>
      <c r="L144" s="106">
        <v>2245</v>
      </c>
      <c r="M144" s="122">
        <v>4991035</v>
      </c>
      <c r="N144" s="117"/>
      <c r="O144" s="111" t="s">
        <v>198</v>
      </c>
      <c r="P144" s="121" t="s">
        <v>56</v>
      </c>
      <c r="Q144" s="117"/>
    </row>
    <row r="145" spans="1:17" ht="15" x14ac:dyDescent="0.2">
      <c r="A145" s="119"/>
      <c r="B145" s="119"/>
      <c r="C145" s="123" t="s">
        <v>6</v>
      </c>
      <c r="D145" s="117"/>
      <c r="E145" s="110"/>
      <c r="G145" s="110"/>
      <c r="H145" s="108">
        <v>2245</v>
      </c>
      <c r="I145" s="124"/>
      <c r="J145" s="117"/>
      <c r="K145" s="110"/>
      <c r="L145" s="108">
        <v>2245</v>
      </c>
      <c r="M145" s="124"/>
      <c r="N145" s="117"/>
      <c r="O145" s="110"/>
      <c r="P145" s="124"/>
      <c r="Q145" s="117"/>
    </row>
    <row r="146" spans="1:17" ht="89.25" outlineLevel="1" x14ac:dyDescent="0.2">
      <c r="A146" s="118">
        <v>76070</v>
      </c>
      <c r="B146" s="118">
        <v>76070</v>
      </c>
      <c r="C146" s="120">
        <v>44188.428455868052</v>
      </c>
      <c r="D146" s="117"/>
      <c r="E146" s="111" t="s">
        <v>203</v>
      </c>
      <c r="G146" s="111" t="s">
        <v>54</v>
      </c>
      <c r="H146" s="106">
        <v>4600</v>
      </c>
      <c r="I146" s="121" t="s">
        <v>204</v>
      </c>
      <c r="J146" s="117"/>
      <c r="K146" s="107">
        <v>174239</v>
      </c>
      <c r="L146" s="106">
        <v>4600</v>
      </c>
      <c r="M146" s="122">
        <v>4991035</v>
      </c>
      <c r="N146" s="117"/>
      <c r="O146" s="111" t="s">
        <v>55</v>
      </c>
      <c r="P146" s="121" t="s">
        <v>56</v>
      </c>
      <c r="Q146" s="117"/>
    </row>
    <row r="147" spans="1:17" ht="15" x14ac:dyDescent="0.2">
      <c r="A147" s="119"/>
      <c r="B147" s="119"/>
      <c r="C147" s="123" t="s">
        <v>6</v>
      </c>
      <c r="D147" s="117"/>
      <c r="E147" s="110"/>
      <c r="G147" s="110"/>
      <c r="H147" s="108">
        <v>4600</v>
      </c>
      <c r="I147" s="124"/>
      <c r="J147" s="117"/>
      <c r="K147" s="110"/>
      <c r="L147" s="108">
        <v>4600</v>
      </c>
      <c r="M147" s="124"/>
      <c r="N147" s="117"/>
      <c r="O147" s="110"/>
      <c r="P147" s="124"/>
      <c r="Q147" s="117"/>
    </row>
    <row r="148" spans="1:17" ht="25.5" outlineLevel="1" x14ac:dyDescent="0.2">
      <c r="A148" s="118">
        <v>76071</v>
      </c>
      <c r="B148" s="118">
        <v>76071</v>
      </c>
      <c r="C148" s="120">
        <v>44188.435473611113</v>
      </c>
      <c r="D148" s="117"/>
      <c r="E148" s="111" t="s">
        <v>108</v>
      </c>
      <c r="G148" s="111" t="s">
        <v>54</v>
      </c>
      <c r="H148" s="106">
        <v>9074.2000000000007</v>
      </c>
      <c r="I148" s="121" t="s">
        <v>205</v>
      </c>
      <c r="J148" s="117"/>
      <c r="K148" s="107">
        <v>174245</v>
      </c>
      <c r="L148" s="106">
        <v>9074.2000000000007</v>
      </c>
      <c r="M148" s="122">
        <v>4404033</v>
      </c>
      <c r="N148" s="117"/>
      <c r="O148" s="111" t="s">
        <v>55</v>
      </c>
      <c r="P148" s="121" t="s">
        <v>56</v>
      </c>
      <c r="Q148" s="117"/>
    </row>
    <row r="149" spans="1:17" ht="15" x14ac:dyDescent="0.2">
      <c r="A149" s="119"/>
      <c r="B149" s="119"/>
      <c r="C149" s="123" t="s">
        <v>6</v>
      </c>
      <c r="D149" s="117"/>
      <c r="E149" s="110"/>
      <c r="G149" s="110"/>
      <c r="H149" s="108">
        <v>9074.2000000000007</v>
      </c>
      <c r="I149" s="124"/>
      <c r="J149" s="117"/>
      <c r="K149" s="110"/>
      <c r="L149" s="108">
        <v>9074.2000000000007</v>
      </c>
      <c r="M149" s="124"/>
      <c r="N149" s="117"/>
      <c r="O149" s="110"/>
      <c r="P149" s="124"/>
      <c r="Q149" s="117"/>
    </row>
    <row r="150" spans="1:17" outlineLevel="1" x14ac:dyDescent="0.2">
      <c r="A150" s="118">
        <v>76082</v>
      </c>
      <c r="B150" s="118">
        <v>76082</v>
      </c>
      <c r="C150" s="120">
        <v>44188.613978090274</v>
      </c>
      <c r="D150" s="117"/>
      <c r="E150" s="111" t="s">
        <v>206</v>
      </c>
      <c r="G150" s="111" t="s">
        <v>54</v>
      </c>
      <c r="H150" s="106">
        <v>207.74</v>
      </c>
      <c r="I150" s="121" t="s">
        <v>207</v>
      </c>
      <c r="J150" s="117"/>
      <c r="K150" s="107">
        <v>174237</v>
      </c>
      <c r="L150" s="106">
        <v>207.74</v>
      </c>
      <c r="M150" s="122">
        <v>2779999</v>
      </c>
      <c r="N150" s="117"/>
      <c r="O150" s="111" t="s">
        <v>189</v>
      </c>
      <c r="P150" s="121" t="s">
        <v>98</v>
      </c>
      <c r="Q150" s="117"/>
    </row>
    <row r="151" spans="1:17" ht="15" x14ac:dyDescent="0.2">
      <c r="A151" s="119"/>
      <c r="B151" s="119"/>
      <c r="C151" s="123" t="s">
        <v>6</v>
      </c>
      <c r="D151" s="117"/>
      <c r="E151" s="110"/>
      <c r="G151" s="110"/>
      <c r="H151" s="108">
        <v>207.74</v>
      </c>
      <c r="I151" s="124"/>
      <c r="J151" s="117"/>
      <c r="K151" s="110"/>
      <c r="L151" s="108">
        <v>207.74</v>
      </c>
      <c r="M151" s="124"/>
      <c r="N151" s="117"/>
      <c r="O151" s="110"/>
      <c r="P151" s="124"/>
      <c r="Q151" s="117"/>
    </row>
    <row r="152" spans="1:17" ht="25.5" outlineLevel="1" x14ac:dyDescent="0.2">
      <c r="A152" s="118">
        <v>76083</v>
      </c>
      <c r="B152" s="118">
        <v>76083</v>
      </c>
      <c r="C152" s="120">
        <v>44188.637762465274</v>
      </c>
      <c r="D152" s="117"/>
      <c r="E152" s="111" t="s">
        <v>208</v>
      </c>
      <c r="G152" s="111" t="s">
        <v>54</v>
      </c>
      <c r="H152" s="106">
        <v>2000</v>
      </c>
      <c r="I152" s="121" t="s">
        <v>209</v>
      </c>
      <c r="J152" s="117"/>
      <c r="K152" s="107">
        <v>174245</v>
      </c>
      <c r="L152" s="106">
        <v>2000</v>
      </c>
      <c r="M152" s="122">
        <v>4404033</v>
      </c>
      <c r="N152" s="117"/>
      <c r="O152" s="111" t="s">
        <v>55</v>
      </c>
      <c r="P152" s="121" t="s">
        <v>56</v>
      </c>
      <c r="Q152" s="117"/>
    </row>
    <row r="153" spans="1:17" ht="15" x14ac:dyDescent="0.2">
      <c r="A153" s="119"/>
      <c r="B153" s="119"/>
      <c r="C153" s="123" t="s">
        <v>6</v>
      </c>
      <c r="D153" s="117"/>
      <c r="E153" s="110"/>
      <c r="G153" s="110"/>
      <c r="H153" s="108">
        <v>2000</v>
      </c>
      <c r="I153" s="124"/>
      <c r="J153" s="117"/>
      <c r="K153" s="110"/>
      <c r="L153" s="108">
        <v>2000</v>
      </c>
      <c r="M153" s="124"/>
      <c r="N153" s="117"/>
      <c r="O153" s="110"/>
      <c r="P153" s="124"/>
      <c r="Q153" s="117"/>
    </row>
    <row r="154" spans="1:17" ht="25.5" outlineLevel="1" x14ac:dyDescent="0.2">
      <c r="A154" s="118">
        <v>76084</v>
      </c>
      <c r="B154" s="118">
        <v>76084</v>
      </c>
      <c r="C154" s="120">
        <v>44188.656269363426</v>
      </c>
      <c r="D154" s="117"/>
      <c r="E154" s="111" t="s">
        <v>210</v>
      </c>
      <c r="G154" s="111" t="s">
        <v>54</v>
      </c>
      <c r="H154" s="106">
        <v>3765.17</v>
      </c>
      <c r="I154" s="121" t="s">
        <v>58</v>
      </c>
      <c r="J154" s="117"/>
      <c r="K154" s="107">
        <v>174260</v>
      </c>
      <c r="L154" s="106">
        <v>3765.17</v>
      </c>
      <c r="M154" s="122">
        <v>4492087</v>
      </c>
      <c r="N154" s="117"/>
      <c r="O154" s="111" t="s">
        <v>55</v>
      </c>
      <c r="P154" s="121" t="s">
        <v>56</v>
      </c>
      <c r="Q154" s="117"/>
    </row>
    <row r="155" spans="1:17" ht="15" x14ac:dyDescent="0.2">
      <c r="A155" s="119"/>
      <c r="B155" s="119"/>
      <c r="C155" s="123" t="s">
        <v>6</v>
      </c>
      <c r="D155" s="117"/>
      <c r="E155" s="110"/>
      <c r="G155" s="110"/>
      <c r="H155" s="108">
        <v>3765.17</v>
      </c>
      <c r="I155" s="124"/>
      <c r="J155" s="117"/>
      <c r="K155" s="110"/>
      <c r="L155" s="108">
        <v>3765.17</v>
      </c>
      <c r="M155" s="124"/>
      <c r="N155" s="117"/>
      <c r="O155" s="110"/>
      <c r="P155" s="124"/>
      <c r="Q155" s="117"/>
    </row>
    <row r="156" spans="1:17" ht="25.5" outlineLevel="1" x14ac:dyDescent="0.2">
      <c r="A156" s="118">
        <v>76085</v>
      </c>
      <c r="B156" s="118">
        <v>76085</v>
      </c>
      <c r="C156" s="120">
        <v>44188.902168518514</v>
      </c>
      <c r="D156" s="117"/>
      <c r="E156" s="111" t="s">
        <v>211</v>
      </c>
      <c r="G156" s="111" t="s">
        <v>54</v>
      </c>
      <c r="H156" s="106">
        <v>6260.7</v>
      </c>
      <c r="I156" s="121" t="s">
        <v>212</v>
      </c>
      <c r="J156" s="117"/>
      <c r="K156" s="107">
        <v>174245</v>
      </c>
      <c r="L156" s="106">
        <v>6260.7</v>
      </c>
      <c r="M156" s="122">
        <v>4404033</v>
      </c>
      <c r="N156" s="117"/>
      <c r="O156" s="111" t="s">
        <v>55</v>
      </c>
      <c r="P156" s="121" t="s">
        <v>199</v>
      </c>
      <c r="Q156" s="117"/>
    </row>
    <row r="157" spans="1:17" ht="15" x14ac:dyDescent="0.2">
      <c r="A157" s="119"/>
      <c r="B157" s="119"/>
      <c r="C157" s="123" t="s">
        <v>6</v>
      </c>
      <c r="D157" s="117"/>
      <c r="E157" s="110"/>
      <c r="G157" s="110"/>
      <c r="H157" s="108">
        <v>6260.7</v>
      </c>
      <c r="I157" s="124"/>
      <c r="J157" s="117"/>
      <c r="K157" s="110"/>
      <c r="L157" s="108">
        <v>6260.7</v>
      </c>
      <c r="M157" s="124"/>
      <c r="N157" s="117"/>
      <c r="O157" s="110"/>
      <c r="P157" s="124"/>
      <c r="Q157" s="117"/>
    </row>
    <row r="158" spans="1:17" ht="25.5" outlineLevel="1" x14ac:dyDescent="0.2">
      <c r="A158" s="118">
        <v>76086</v>
      </c>
      <c r="B158" s="118">
        <v>76086</v>
      </c>
      <c r="C158" s="120">
        <v>44188.937268518515</v>
      </c>
      <c r="D158" s="117"/>
      <c r="E158" s="111" t="s">
        <v>213</v>
      </c>
      <c r="G158" s="111" t="s">
        <v>54</v>
      </c>
      <c r="H158" s="106">
        <v>235</v>
      </c>
      <c r="I158" s="121" t="s">
        <v>197</v>
      </c>
      <c r="J158" s="117"/>
      <c r="K158" s="107">
        <v>174234</v>
      </c>
      <c r="L158" s="106">
        <v>235</v>
      </c>
      <c r="M158" s="122">
        <v>4147999</v>
      </c>
      <c r="N158" s="117"/>
      <c r="O158" s="111" t="s">
        <v>55</v>
      </c>
      <c r="P158" s="121" t="s">
        <v>199</v>
      </c>
      <c r="Q158" s="117"/>
    </row>
    <row r="159" spans="1:17" ht="15" x14ac:dyDescent="0.2">
      <c r="A159" s="119"/>
      <c r="B159" s="119"/>
      <c r="C159" s="123" t="s">
        <v>6</v>
      </c>
      <c r="D159" s="117"/>
      <c r="E159" s="110"/>
      <c r="G159" s="110"/>
      <c r="H159" s="108">
        <v>235</v>
      </c>
      <c r="I159" s="124"/>
      <c r="J159" s="117"/>
      <c r="K159" s="110"/>
      <c r="L159" s="108">
        <v>235</v>
      </c>
      <c r="M159" s="124"/>
      <c r="N159" s="117"/>
      <c r="O159" s="110"/>
      <c r="P159" s="124"/>
      <c r="Q159" s="117"/>
    </row>
    <row r="160" spans="1:17" ht="25.5" outlineLevel="1" x14ac:dyDescent="0.2">
      <c r="A160" s="118">
        <v>76087</v>
      </c>
      <c r="B160" s="118">
        <v>76087</v>
      </c>
      <c r="C160" s="120">
        <v>44188.942028356483</v>
      </c>
      <c r="D160" s="117"/>
      <c r="E160" s="111" t="s">
        <v>95</v>
      </c>
      <c r="G160" s="111" t="s">
        <v>54</v>
      </c>
      <c r="H160" s="106">
        <v>317.01</v>
      </c>
      <c r="I160" s="121" t="s">
        <v>197</v>
      </c>
      <c r="J160" s="117"/>
      <c r="K160" s="107">
        <v>174234</v>
      </c>
      <c r="L160" s="106">
        <v>317.01</v>
      </c>
      <c r="M160" s="122">
        <v>4147999</v>
      </c>
      <c r="N160" s="117"/>
      <c r="O160" s="111" t="s">
        <v>55</v>
      </c>
      <c r="P160" s="121" t="s">
        <v>199</v>
      </c>
      <c r="Q160" s="117"/>
    </row>
    <row r="161" spans="1:17" ht="15" x14ac:dyDescent="0.2">
      <c r="A161" s="119"/>
      <c r="B161" s="119"/>
      <c r="C161" s="123" t="s">
        <v>6</v>
      </c>
      <c r="D161" s="117"/>
      <c r="E161" s="110"/>
      <c r="G161" s="110"/>
      <c r="H161" s="108">
        <v>317.01</v>
      </c>
      <c r="I161" s="124"/>
      <c r="J161" s="117"/>
      <c r="K161" s="110"/>
      <c r="L161" s="108">
        <v>317.01</v>
      </c>
      <c r="M161" s="124"/>
      <c r="N161" s="117"/>
      <c r="O161" s="110"/>
      <c r="P161" s="124"/>
      <c r="Q161" s="117"/>
    </row>
    <row r="162" spans="1:17" ht="25.5" outlineLevel="1" x14ac:dyDescent="0.2">
      <c r="A162" s="118">
        <v>76088</v>
      </c>
      <c r="B162" s="118">
        <v>76088</v>
      </c>
      <c r="C162" s="120">
        <v>44188.956882141203</v>
      </c>
      <c r="D162" s="117"/>
      <c r="E162" s="111" t="s">
        <v>214</v>
      </c>
      <c r="G162" s="111" t="s">
        <v>54</v>
      </c>
      <c r="H162" s="106">
        <v>60.52</v>
      </c>
      <c r="I162" s="121" t="s">
        <v>209</v>
      </c>
      <c r="J162" s="117"/>
      <c r="K162" s="107">
        <v>174245</v>
      </c>
      <c r="L162" s="106">
        <v>60.52</v>
      </c>
      <c r="M162" s="122">
        <v>4404033</v>
      </c>
      <c r="N162" s="117"/>
      <c r="O162" s="111" t="s">
        <v>55</v>
      </c>
      <c r="P162" s="121" t="s">
        <v>199</v>
      </c>
      <c r="Q162" s="117"/>
    </row>
    <row r="163" spans="1:17" ht="15" x14ac:dyDescent="0.2">
      <c r="A163" s="119"/>
      <c r="B163" s="119"/>
      <c r="C163" s="123" t="s">
        <v>6</v>
      </c>
      <c r="D163" s="117"/>
      <c r="E163" s="110"/>
      <c r="G163" s="110"/>
      <c r="H163" s="108">
        <v>60.52</v>
      </c>
      <c r="I163" s="124"/>
      <c r="J163" s="117"/>
      <c r="K163" s="110"/>
      <c r="L163" s="108">
        <v>60.52</v>
      </c>
      <c r="M163" s="124"/>
      <c r="N163" s="117"/>
      <c r="O163" s="110"/>
      <c r="P163" s="124"/>
      <c r="Q163" s="117"/>
    </row>
    <row r="164" spans="1:17" ht="31.5" x14ac:dyDescent="0.2">
      <c r="A164" s="113" t="s">
        <v>142</v>
      </c>
      <c r="B164" s="113"/>
      <c r="C164" s="116"/>
      <c r="D164" s="117"/>
      <c r="E164" s="114"/>
      <c r="G164" s="114"/>
      <c r="H164" s="109">
        <v>9940653.2200000007</v>
      </c>
      <c r="I164" s="116"/>
      <c r="J164" s="117"/>
      <c r="K164" s="114"/>
      <c r="L164" s="109">
        <v>9940653.2200000007</v>
      </c>
      <c r="M164" s="116"/>
      <c r="N164" s="117"/>
      <c r="O164" s="114"/>
      <c r="P164" s="116"/>
      <c r="Q164" s="117"/>
    </row>
    <row r="165" spans="1:17" ht="12.75" hidden="1" customHeight="1" x14ac:dyDescent="0.2"/>
  </sheetData>
  <autoFilter ref="K1:K165"/>
  <mergeCells count="762">
    <mergeCell ref="A156:A157"/>
    <mergeCell ref="B156:B157"/>
    <mergeCell ref="A158:A159"/>
    <mergeCell ref="B158:B159"/>
    <mergeCell ref="A160:A161"/>
    <mergeCell ref="B160:B161"/>
    <mergeCell ref="A162:A163"/>
    <mergeCell ref="B162:B163"/>
    <mergeCell ref="A76:A84"/>
    <mergeCell ref="B76:B84"/>
    <mergeCell ref="A113:A121"/>
    <mergeCell ref="B113:B121"/>
    <mergeCell ref="A122:A123"/>
    <mergeCell ref="B122:B123"/>
    <mergeCell ref="A124:A125"/>
    <mergeCell ref="B124:B125"/>
    <mergeCell ref="A126:A134"/>
    <mergeCell ref="B126:B134"/>
    <mergeCell ref="A135:A136"/>
    <mergeCell ref="B135:B136"/>
    <mergeCell ref="A137:A138"/>
    <mergeCell ref="B137:B138"/>
    <mergeCell ref="A139:A141"/>
    <mergeCell ref="B139:B141"/>
    <mergeCell ref="A152:A153"/>
    <mergeCell ref="B152:B153"/>
    <mergeCell ref="A55:A59"/>
    <mergeCell ref="B55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2:A73"/>
    <mergeCell ref="B72:B73"/>
    <mergeCell ref="A74:A75"/>
    <mergeCell ref="B74:B75"/>
    <mergeCell ref="P152:Q152"/>
    <mergeCell ref="M153:N153"/>
    <mergeCell ref="P153:Q153"/>
    <mergeCell ref="M154:N154"/>
    <mergeCell ref="P154:Q154"/>
    <mergeCell ref="M155:N155"/>
    <mergeCell ref="P155:Q155"/>
    <mergeCell ref="C152:D152"/>
    <mergeCell ref="I152:J152"/>
    <mergeCell ref="C162:D162"/>
    <mergeCell ref="I162:J162"/>
    <mergeCell ref="C161:D161"/>
    <mergeCell ref="I161:J161"/>
    <mergeCell ref="C160:D160"/>
    <mergeCell ref="I153:J153"/>
    <mergeCell ref="C154:D154"/>
    <mergeCell ref="I154:J154"/>
    <mergeCell ref="C164:D164"/>
    <mergeCell ref="I10:J10"/>
    <mergeCell ref="P13:Q13"/>
    <mergeCell ref="M24:N24"/>
    <mergeCell ref="P24:Q24"/>
    <mergeCell ref="M152:N152"/>
    <mergeCell ref="M160:N160"/>
    <mergeCell ref="I164:J164"/>
    <mergeCell ref="C163:D163"/>
    <mergeCell ref="I163:J163"/>
    <mergeCell ref="I160:J160"/>
    <mergeCell ref="C159:D159"/>
    <mergeCell ref="I159:J159"/>
    <mergeCell ref="C157:D157"/>
    <mergeCell ref="I157:J157"/>
    <mergeCell ref="C158:D158"/>
    <mergeCell ref="I158:J158"/>
    <mergeCell ref="C155:D155"/>
    <mergeCell ref="I155:J155"/>
    <mergeCell ref="M156:N156"/>
    <mergeCell ref="P22:Q22"/>
    <mergeCell ref="M23:N23"/>
    <mergeCell ref="P23:Q23"/>
    <mergeCell ref="C16:D16"/>
    <mergeCell ref="I16:J16"/>
    <mergeCell ref="C51:D51"/>
    <mergeCell ref="I51:J51"/>
    <mergeCell ref="A1:Q1"/>
    <mergeCell ref="J2:P2"/>
    <mergeCell ref="N4:P4"/>
    <mergeCell ref="A5:Q5"/>
    <mergeCell ref="M7:N7"/>
    <mergeCell ref="P7:Q7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A8:A9"/>
    <mergeCell ref="B8:B9"/>
    <mergeCell ref="M8:N8"/>
    <mergeCell ref="P8:Q8"/>
    <mergeCell ref="M9:N9"/>
    <mergeCell ref="P9:Q9"/>
    <mergeCell ref="M10:N10"/>
    <mergeCell ref="P10:Q10"/>
    <mergeCell ref="M11:N11"/>
    <mergeCell ref="P11:Q11"/>
    <mergeCell ref="C8:D8"/>
    <mergeCell ref="I8:J8"/>
    <mergeCell ref="A10:A12"/>
    <mergeCell ref="B10:B12"/>
    <mergeCell ref="C7:D7"/>
    <mergeCell ref="I7:J7"/>
    <mergeCell ref="M12:N12"/>
    <mergeCell ref="P12:Q12"/>
    <mergeCell ref="M13:N13"/>
    <mergeCell ref="P19:Q19"/>
    <mergeCell ref="C18:D18"/>
    <mergeCell ref="I18:J18"/>
    <mergeCell ref="C19:D19"/>
    <mergeCell ref="I19:J19"/>
    <mergeCell ref="C17:D17"/>
    <mergeCell ref="I17:J17"/>
    <mergeCell ref="C15:D15"/>
    <mergeCell ref="I15:J15"/>
    <mergeCell ref="I20:J20"/>
    <mergeCell ref="C21:D21"/>
    <mergeCell ref="I21:J21"/>
    <mergeCell ref="M20:N20"/>
    <mergeCell ref="P20:Q20"/>
    <mergeCell ref="M21:N21"/>
    <mergeCell ref="P21:Q21"/>
    <mergeCell ref="M22:N22"/>
    <mergeCell ref="I52:J52"/>
    <mergeCell ref="I60:J60"/>
    <mergeCell ref="P45:Q45"/>
    <mergeCell ref="C46:D46"/>
    <mergeCell ref="I46:J46"/>
    <mergeCell ref="C24:D24"/>
    <mergeCell ref="I50:J50"/>
    <mergeCell ref="I47:J47"/>
    <mergeCell ref="M46:N46"/>
    <mergeCell ref="P46:Q46"/>
    <mergeCell ref="I44:J44"/>
    <mergeCell ref="I45:J45"/>
    <mergeCell ref="A13:A16"/>
    <mergeCell ref="M25:N25"/>
    <mergeCell ref="P25:Q25"/>
    <mergeCell ref="M14:N14"/>
    <mergeCell ref="P14:Q14"/>
    <mergeCell ref="M15:N15"/>
    <mergeCell ref="P15:Q15"/>
    <mergeCell ref="M16:N16"/>
    <mergeCell ref="P16:Q16"/>
    <mergeCell ref="M17:N17"/>
    <mergeCell ref="P17:Q17"/>
    <mergeCell ref="M18:N18"/>
    <mergeCell ref="P18:Q18"/>
    <mergeCell ref="M19:N19"/>
    <mergeCell ref="C23:D23"/>
    <mergeCell ref="I23:J23"/>
    <mergeCell ref="C22:D22"/>
    <mergeCell ref="I22:J22"/>
    <mergeCell ref="C20:D20"/>
    <mergeCell ref="C49:D49"/>
    <mergeCell ref="I49:J49"/>
    <mergeCell ref="M48:N48"/>
    <mergeCell ref="P48:Q48"/>
    <mergeCell ref="M49:N49"/>
    <mergeCell ref="P49:Q49"/>
    <mergeCell ref="M50:N50"/>
    <mergeCell ref="P50:Q50"/>
    <mergeCell ref="M51:N51"/>
    <mergeCell ref="P51:Q51"/>
    <mergeCell ref="C48:D48"/>
    <mergeCell ref="I48:J48"/>
    <mergeCell ref="C42:D42"/>
    <mergeCell ref="I42:J42"/>
    <mergeCell ref="C43:D43"/>
    <mergeCell ref="I43:J43"/>
    <mergeCell ref="M42:N42"/>
    <mergeCell ref="P42:Q42"/>
    <mergeCell ref="M43:N43"/>
    <mergeCell ref="P43:Q43"/>
    <mergeCell ref="M47:N47"/>
    <mergeCell ref="P47:Q47"/>
    <mergeCell ref="C47:D47"/>
    <mergeCell ref="M84:N84"/>
    <mergeCell ref="P84:Q84"/>
    <mergeCell ref="M85:N85"/>
    <mergeCell ref="P85:Q85"/>
    <mergeCell ref="I73:J73"/>
    <mergeCell ref="C70:D70"/>
    <mergeCell ref="I70:J70"/>
    <mergeCell ref="C71:D71"/>
    <mergeCell ref="M73:N73"/>
    <mergeCell ref="M74:N74"/>
    <mergeCell ref="M75:N75"/>
    <mergeCell ref="C78:D78"/>
    <mergeCell ref="M45:N45"/>
    <mergeCell ref="I55:J55"/>
    <mergeCell ref="M59:N59"/>
    <mergeCell ref="P59:Q59"/>
    <mergeCell ref="M60:N60"/>
    <mergeCell ref="P60:Q60"/>
    <mergeCell ref="M61:N61"/>
    <mergeCell ref="P61:Q61"/>
    <mergeCell ref="C61:D61"/>
    <mergeCell ref="I61:J61"/>
    <mergeCell ref="C59:D59"/>
    <mergeCell ref="I59:J59"/>
    <mergeCell ref="C53:D53"/>
    <mergeCell ref="I53:J53"/>
    <mergeCell ref="M52:N52"/>
    <mergeCell ref="P52:Q52"/>
    <mergeCell ref="M53:N53"/>
    <mergeCell ref="P53:Q53"/>
    <mergeCell ref="M58:N58"/>
    <mergeCell ref="P58:Q58"/>
    <mergeCell ref="I87:J87"/>
    <mergeCell ref="C86:D86"/>
    <mergeCell ref="I86:J86"/>
    <mergeCell ref="C66:D66"/>
    <mergeCell ref="I66:J66"/>
    <mergeCell ref="M67:N67"/>
    <mergeCell ref="P67:Q67"/>
    <mergeCell ref="M68:N68"/>
    <mergeCell ref="P68:Q68"/>
    <mergeCell ref="P73:Q73"/>
    <mergeCell ref="P74:Q74"/>
    <mergeCell ref="M103:N103"/>
    <mergeCell ref="P103:Q103"/>
    <mergeCell ref="M104:N104"/>
    <mergeCell ref="P104:Q104"/>
    <mergeCell ref="I104:J104"/>
    <mergeCell ref="C103:D103"/>
    <mergeCell ref="C81:D81"/>
    <mergeCell ref="I81:J81"/>
    <mergeCell ref="I85:J85"/>
    <mergeCell ref="C84:D84"/>
    <mergeCell ref="I84:J84"/>
    <mergeCell ref="C82:D82"/>
    <mergeCell ref="I82:J82"/>
    <mergeCell ref="C83:D83"/>
    <mergeCell ref="I83:J83"/>
    <mergeCell ref="M82:N82"/>
    <mergeCell ref="P82:Q82"/>
    <mergeCell ref="M83:N83"/>
    <mergeCell ref="P83:Q83"/>
    <mergeCell ref="M92:N92"/>
    <mergeCell ref="P92:Q92"/>
    <mergeCell ref="M93:N93"/>
    <mergeCell ref="P93:Q93"/>
    <mergeCell ref="M98:N98"/>
    <mergeCell ref="P98:Q98"/>
    <mergeCell ref="P96:Q96"/>
    <mergeCell ref="P97:Q97"/>
    <mergeCell ref="M99:N99"/>
    <mergeCell ref="P99:Q99"/>
    <mergeCell ref="M100:N100"/>
    <mergeCell ref="M89:N89"/>
    <mergeCell ref="P89:Q89"/>
    <mergeCell ref="M90:N90"/>
    <mergeCell ref="P90:Q90"/>
    <mergeCell ref="P107:Q107"/>
    <mergeCell ref="M108:N108"/>
    <mergeCell ref="P108:Q108"/>
    <mergeCell ref="M105:N105"/>
    <mergeCell ref="P105:Q105"/>
    <mergeCell ref="C133:D133"/>
    <mergeCell ref="I133:J133"/>
    <mergeCell ref="C134:D134"/>
    <mergeCell ref="I134:J134"/>
    <mergeCell ref="M139:N139"/>
    <mergeCell ref="P139:Q139"/>
    <mergeCell ref="M140:N140"/>
    <mergeCell ref="P140:Q140"/>
    <mergeCell ref="C118:D118"/>
    <mergeCell ref="I118:J118"/>
    <mergeCell ref="C119:D119"/>
    <mergeCell ref="I119:J119"/>
    <mergeCell ref="M126:N126"/>
    <mergeCell ref="P126:Q126"/>
    <mergeCell ref="C128:D128"/>
    <mergeCell ref="I128:J128"/>
    <mergeCell ref="C129:D129"/>
    <mergeCell ref="I129:J129"/>
    <mergeCell ref="C127:D127"/>
    <mergeCell ref="I127:J127"/>
    <mergeCell ref="C125:D125"/>
    <mergeCell ref="I125:J125"/>
    <mergeCell ref="C126:D126"/>
    <mergeCell ref="I126:J126"/>
    <mergeCell ref="M127:N127"/>
    <mergeCell ref="P127:Q127"/>
    <mergeCell ref="M128:N128"/>
    <mergeCell ref="P128:Q128"/>
    <mergeCell ref="M129:N129"/>
    <mergeCell ref="P129:Q129"/>
    <mergeCell ref="M138:N138"/>
    <mergeCell ref="C138:D138"/>
    <mergeCell ref="I138:J138"/>
    <mergeCell ref="C136:D136"/>
    <mergeCell ref="I136:J136"/>
    <mergeCell ref="C137:D137"/>
    <mergeCell ref="I137:J137"/>
    <mergeCell ref="C135:D135"/>
    <mergeCell ref="I135:J135"/>
    <mergeCell ref="C130:D130"/>
    <mergeCell ref="I130:J130"/>
    <mergeCell ref="M130:N130"/>
    <mergeCell ref="P130:Q130"/>
    <mergeCell ref="M137:N137"/>
    <mergeCell ref="P137:Q137"/>
    <mergeCell ref="C149:D149"/>
    <mergeCell ref="I149:J149"/>
    <mergeCell ref="C147:D147"/>
    <mergeCell ref="I147:J147"/>
    <mergeCell ref="C148:D148"/>
    <mergeCell ref="I148:J148"/>
    <mergeCell ref="C146:D146"/>
    <mergeCell ref="I146:J146"/>
    <mergeCell ref="C144:D144"/>
    <mergeCell ref="I144:J144"/>
    <mergeCell ref="C145:D145"/>
    <mergeCell ref="I145:J145"/>
    <mergeCell ref="C143:D143"/>
    <mergeCell ref="I143:J143"/>
    <mergeCell ref="C153:D153"/>
    <mergeCell ref="P141:Q141"/>
    <mergeCell ref="I142:J142"/>
    <mergeCell ref="P156:Q156"/>
    <mergeCell ref="M157:N157"/>
    <mergeCell ref="P157:Q157"/>
    <mergeCell ref="M158:N158"/>
    <mergeCell ref="P158:Q158"/>
    <mergeCell ref="M159:N159"/>
    <mergeCell ref="P159:Q159"/>
    <mergeCell ref="C156:D156"/>
    <mergeCell ref="P160:Q160"/>
    <mergeCell ref="M161:N161"/>
    <mergeCell ref="P161:Q161"/>
    <mergeCell ref="I156:J156"/>
    <mergeCell ref="I98:J98"/>
    <mergeCell ref="M76:N76"/>
    <mergeCell ref="P76:Q76"/>
    <mergeCell ref="M77:N77"/>
    <mergeCell ref="M94:N94"/>
    <mergeCell ref="P94:Q94"/>
    <mergeCell ref="M95:N95"/>
    <mergeCell ref="P95:Q95"/>
    <mergeCell ref="C89:D89"/>
    <mergeCell ref="P77:Q77"/>
    <mergeCell ref="M78:N78"/>
    <mergeCell ref="P78:Q78"/>
    <mergeCell ref="M79:N79"/>
    <mergeCell ref="P79:Q79"/>
    <mergeCell ref="M80:N80"/>
    <mergeCell ref="P80:Q80"/>
    <mergeCell ref="M81:N81"/>
    <mergeCell ref="P81:Q81"/>
    <mergeCell ref="C80:D80"/>
    <mergeCell ref="I80:J80"/>
    <mergeCell ref="C88:D88"/>
    <mergeCell ref="I88:J88"/>
    <mergeCell ref="M86:N86"/>
    <mergeCell ref="P86:Q86"/>
    <mergeCell ref="M87:N87"/>
    <mergeCell ref="P87:Q87"/>
    <mergeCell ref="M88:N88"/>
    <mergeCell ref="P88:Q88"/>
    <mergeCell ref="C95:D95"/>
    <mergeCell ref="I95:J95"/>
    <mergeCell ref="M91:N91"/>
    <mergeCell ref="P91:Q91"/>
    <mergeCell ref="I89:J89"/>
    <mergeCell ref="C90:D90"/>
    <mergeCell ref="I90:J90"/>
    <mergeCell ref="C45:D45"/>
    <mergeCell ref="C93:D93"/>
    <mergeCell ref="I93:J93"/>
    <mergeCell ref="C91:D91"/>
    <mergeCell ref="I91:J91"/>
    <mergeCell ref="C92:D92"/>
    <mergeCell ref="I92:J92"/>
    <mergeCell ref="C105:D105"/>
    <mergeCell ref="I105:J105"/>
    <mergeCell ref="C96:D96"/>
    <mergeCell ref="C74:D74"/>
    <mergeCell ref="I74:J74"/>
    <mergeCell ref="C75:D75"/>
    <mergeCell ref="I75:J75"/>
    <mergeCell ref="I94:J94"/>
    <mergeCell ref="C104:D104"/>
    <mergeCell ref="C100:D100"/>
    <mergeCell ref="I100:J100"/>
    <mergeCell ref="I103:J103"/>
    <mergeCell ref="C102:D102"/>
    <mergeCell ref="I102:J102"/>
    <mergeCell ref="C101:D101"/>
    <mergeCell ref="I101:J101"/>
    <mergeCell ref="I27:J27"/>
    <mergeCell ref="C25:D25"/>
    <mergeCell ref="I25:J25"/>
    <mergeCell ref="M35:N35"/>
    <mergeCell ref="P35:Q35"/>
    <mergeCell ref="B39:B40"/>
    <mergeCell ref="P38:Q38"/>
    <mergeCell ref="M39:N39"/>
    <mergeCell ref="P39:Q39"/>
    <mergeCell ref="M40:N40"/>
    <mergeCell ref="M26:N26"/>
    <mergeCell ref="P26:Q26"/>
    <mergeCell ref="M27:N27"/>
    <mergeCell ref="P27:Q27"/>
    <mergeCell ref="M28:N28"/>
    <mergeCell ref="P28:Q28"/>
    <mergeCell ref="M29:N29"/>
    <mergeCell ref="P29:Q29"/>
    <mergeCell ref="M30:N30"/>
    <mergeCell ref="P30:Q30"/>
    <mergeCell ref="M31:N31"/>
    <mergeCell ref="M36:N36"/>
    <mergeCell ref="P36:Q36"/>
    <mergeCell ref="M37:N37"/>
    <mergeCell ref="P37:Q37"/>
    <mergeCell ref="P31:Q31"/>
    <mergeCell ref="M38:N38"/>
    <mergeCell ref="C35:D35"/>
    <mergeCell ref="I35:J35"/>
    <mergeCell ref="P40:Q40"/>
    <mergeCell ref="C39:D39"/>
    <mergeCell ref="I39:J39"/>
    <mergeCell ref="I37:J37"/>
    <mergeCell ref="C38:D38"/>
    <mergeCell ref="I38:J38"/>
    <mergeCell ref="C36:D36"/>
    <mergeCell ref="I36:J36"/>
    <mergeCell ref="C34:D34"/>
    <mergeCell ref="I34:J34"/>
    <mergeCell ref="M32:N32"/>
    <mergeCell ref="P32:Q32"/>
    <mergeCell ref="M33:N33"/>
    <mergeCell ref="P33:Q33"/>
    <mergeCell ref="C32:D32"/>
    <mergeCell ref="I32:J32"/>
    <mergeCell ref="C33:D33"/>
    <mergeCell ref="I33:J33"/>
    <mergeCell ref="C30:D30"/>
    <mergeCell ref="I30:J30"/>
    <mergeCell ref="C31:D31"/>
    <mergeCell ref="I31:J31"/>
    <mergeCell ref="I24:J24"/>
    <mergeCell ref="M34:N34"/>
    <mergeCell ref="P34:Q34"/>
    <mergeCell ref="C29:D29"/>
    <mergeCell ref="I29:J29"/>
    <mergeCell ref="C28:D28"/>
    <mergeCell ref="I28:J28"/>
    <mergeCell ref="C26:D26"/>
    <mergeCell ref="I26:J26"/>
    <mergeCell ref="C27:D27"/>
    <mergeCell ref="C37:D37"/>
    <mergeCell ref="I78:J78"/>
    <mergeCell ref="C79:D79"/>
    <mergeCell ref="I79:J79"/>
    <mergeCell ref="C77:D77"/>
    <mergeCell ref="I77:J77"/>
    <mergeCell ref="C76:D76"/>
    <mergeCell ref="I76:J76"/>
    <mergeCell ref="M62:N62"/>
    <mergeCell ref="P62:Q62"/>
    <mergeCell ref="M63:N63"/>
    <mergeCell ref="P63:Q63"/>
    <mergeCell ref="M64:N64"/>
    <mergeCell ref="P64:Q64"/>
    <mergeCell ref="C41:D41"/>
    <mergeCell ref="I41:J41"/>
    <mergeCell ref="M41:N41"/>
    <mergeCell ref="P41:Q41"/>
    <mergeCell ref="C40:D40"/>
    <mergeCell ref="I40:J40"/>
    <mergeCell ref="M44:N44"/>
    <mergeCell ref="P44:Q44"/>
    <mergeCell ref="M65:N65"/>
    <mergeCell ref="P65:Q65"/>
    <mergeCell ref="M66:N66"/>
    <mergeCell ref="P66:Q66"/>
    <mergeCell ref="C65:D65"/>
    <mergeCell ref="I65:J65"/>
    <mergeCell ref="C64:D64"/>
    <mergeCell ref="I64:J64"/>
    <mergeCell ref="C62:D62"/>
    <mergeCell ref="I62:J62"/>
    <mergeCell ref="C63:D63"/>
    <mergeCell ref="I63:J63"/>
    <mergeCell ref="M54:N54"/>
    <mergeCell ref="P54:Q54"/>
    <mergeCell ref="M55:N55"/>
    <mergeCell ref="P55:Q55"/>
    <mergeCell ref="M56:N56"/>
    <mergeCell ref="P56:Q56"/>
    <mergeCell ref="M57:N57"/>
    <mergeCell ref="P57:Q57"/>
    <mergeCell ref="C58:D58"/>
    <mergeCell ref="I58:J58"/>
    <mergeCell ref="C56:D56"/>
    <mergeCell ref="I56:J56"/>
    <mergeCell ref="C57:D57"/>
    <mergeCell ref="I57:J57"/>
    <mergeCell ref="C54:D54"/>
    <mergeCell ref="I54:J54"/>
    <mergeCell ref="P69:Q69"/>
    <mergeCell ref="M70:N70"/>
    <mergeCell ref="P70:Q70"/>
    <mergeCell ref="M71:N71"/>
    <mergeCell ref="P71:Q71"/>
    <mergeCell ref="M72:N72"/>
    <mergeCell ref="P72:Q72"/>
    <mergeCell ref="I69:J69"/>
    <mergeCell ref="P75:Q75"/>
    <mergeCell ref="C68:D68"/>
    <mergeCell ref="I68:J68"/>
    <mergeCell ref="C67:D67"/>
    <mergeCell ref="I67:J67"/>
    <mergeCell ref="C69:D69"/>
    <mergeCell ref="I72:J72"/>
    <mergeCell ref="C73:D73"/>
    <mergeCell ref="I71:J71"/>
    <mergeCell ref="M69:N69"/>
    <mergeCell ref="M106:N106"/>
    <mergeCell ref="M123:N123"/>
    <mergeCell ref="A107:A108"/>
    <mergeCell ref="B107:B108"/>
    <mergeCell ref="M96:N96"/>
    <mergeCell ref="B109:B110"/>
    <mergeCell ref="A105:A106"/>
    <mergeCell ref="M124:N124"/>
    <mergeCell ref="I96:J96"/>
    <mergeCell ref="C97:D97"/>
    <mergeCell ref="I97:J97"/>
    <mergeCell ref="M113:N113"/>
    <mergeCell ref="M97:N97"/>
    <mergeCell ref="M118:N118"/>
    <mergeCell ref="C115:D115"/>
    <mergeCell ref="I115:J115"/>
    <mergeCell ref="C114:D114"/>
    <mergeCell ref="I114:J114"/>
    <mergeCell ref="M110:N110"/>
    <mergeCell ref="M111:N111"/>
    <mergeCell ref="C109:D109"/>
    <mergeCell ref="I109:J109"/>
    <mergeCell ref="C98:D98"/>
    <mergeCell ref="C120:D120"/>
    <mergeCell ref="I120:J120"/>
    <mergeCell ref="C99:D99"/>
    <mergeCell ref="I99:J99"/>
    <mergeCell ref="C110:D110"/>
    <mergeCell ref="I110:J110"/>
    <mergeCell ref="C111:D111"/>
    <mergeCell ref="M112:N112"/>
    <mergeCell ref="P106:Q106"/>
    <mergeCell ref="M107:N107"/>
    <mergeCell ref="P109:Q109"/>
    <mergeCell ref="P110:Q110"/>
    <mergeCell ref="P111:Q111"/>
    <mergeCell ref="P100:Q100"/>
    <mergeCell ref="M101:N101"/>
    <mergeCell ref="P101:Q101"/>
    <mergeCell ref="M102:N102"/>
    <mergeCell ref="P102:Q102"/>
    <mergeCell ref="I111:J111"/>
    <mergeCell ref="I107:J107"/>
    <mergeCell ref="C106:D106"/>
    <mergeCell ref="P113:Q113"/>
    <mergeCell ref="C108:D108"/>
    <mergeCell ref="I108:J108"/>
    <mergeCell ref="M109:N109"/>
    <mergeCell ref="A111:A112"/>
    <mergeCell ref="B111:B112"/>
    <mergeCell ref="M131:N131"/>
    <mergeCell ref="P131:Q131"/>
    <mergeCell ref="C107:D107"/>
    <mergeCell ref="I106:J106"/>
    <mergeCell ref="P121:Q121"/>
    <mergeCell ref="M122:N122"/>
    <mergeCell ref="P122:Q122"/>
    <mergeCell ref="C117:D117"/>
    <mergeCell ref="I117:J117"/>
    <mergeCell ref="M116:N116"/>
    <mergeCell ref="P116:Q116"/>
    <mergeCell ref="M117:N117"/>
    <mergeCell ref="P117:Q117"/>
    <mergeCell ref="C112:D112"/>
    <mergeCell ref="I112:J112"/>
    <mergeCell ref="C113:D113"/>
    <mergeCell ref="I113:J113"/>
    <mergeCell ref="C116:D116"/>
    <mergeCell ref="I116:J116"/>
    <mergeCell ref="P112:Q112"/>
    <mergeCell ref="C123:D123"/>
    <mergeCell ref="P118:Q118"/>
    <mergeCell ref="M119:N119"/>
    <mergeCell ref="P119:Q119"/>
    <mergeCell ref="M120:N120"/>
    <mergeCell ref="P120:Q120"/>
    <mergeCell ref="M114:N114"/>
    <mergeCell ref="P114:Q114"/>
    <mergeCell ref="M115:N115"/>
    <mergeCell ref="P115:Q115"/>
    <mergeCell ref="C131:D131"/>
    <mergeCell ref="I131:J131"/>
    <mergeCell ref="C132:D132"/>
    <mergeCell ref="I132:J132"/>
    <mergeCell ref="M125:N125"/>
    <mergeCell ref="P125:Q125"/>
    <mergeCell ref="P124:Q124"/>
    <mergeCell ref="C122:D122"/>
    <mergeCell ref="I122:J122"/>
    <mergeCell ref="C121:D121"/>
    <mergeCell ref="I121:J121"/>
    <mergeCell ref="C124:D124"/>
    <mergeCell ref="I124:J124"/>
    <mergeCell ref="P123:Q123"/>
    <mergeCell ref="M121:N121"/>
    <mergeCell ref="I123:J123"/>
    <mergeCell ref="M142:N142"/>
    <mergeCell ref="P142:Q142"/>
    <mergeCell ref="M143:N143"/>
    <mergeCell ref="P143:Q143"/>
    <mergeCell ref="M144:N144"/>
    <mergeCell ref="P144:Q144"/>
    <mergeCell ref="M141:N141"/>
    <mergeCell ref="M132:N132"/>
    <mergeCell ref="P132:Q132"/>
    <mergeCell ref="M133:N133"/>
    <mergeCell ref="P133:Q133"/>
    <mergeCell ref="M134:N134"/>
    <mergeCell ref="P134:Q134"/>
    <mergeCell ref="M135:N135"/>
    <mergeCell ref="P135:Q135"/>
    <mergeCell ref="M136:N136"/>
    <mergeCell ref="P136:Q136"/>
    <mergeCell ref="P138:Q138"/>
    <mergeCell ref="I139:J139"/>
    <mergeCell ref="C140:D140"/>
    <mergeCell ref="I140:J140"/>
    <mergeCell ref="M145:N145"/>
    <mergeCell ref="P145:Q145"/>
    <mergeCell ref="M146:N146"/>
    <mergeCell ref="P146:Q146"/>
    <mergeCell ref="M147:N147"/>
    <mergeCell ref="P147:Q147"/>
    <mergeCell ref="M148:N148"/>
    <mergeCell ref="P148:Q148"/>
    <mergeCell ref="M149:N149"/>
    <mergeCell ref="P149:Q149"/>
    <mergeCell ref="M150:N150"/>
    <mergeCell ref="P150:Q150"/>
    <mergeCell ref="M151:N151"/>
    <mergeCell ref="P151:Q151"/>
    <mergeCell ref="C150:D150"/>
    <mergeCell ref="I150:J150"/>
    <mergeCell ref="C151:D151"/>
    <mergeCell ref="I151:J151"/>
    <mergeCell ref="C141:D141"/>
    <mergeCell ref="I141:J141"/>
    <mergeCell ref="P162:Q162"/>
    <mergeCell ref="M163:N163"/>
    <mergeCell ref="P163:Q163"/>
    <mergeCell ref="M164:N164"/>
    <mergeCell ref="P164:Q164"/>
    <mergeCell ref="A89:A90"/>
    <mergeCell ref="B89:B90"/>
    <mergeCell ref="C139:D139"/>
    <mergeCell ref="M162:N162"/>
    <mergeCell ref="C142:D142"/>
    <mergeCell ref="A109:A110"/>
    <mergeCell ref="B105:B106"/>
    <mergeCell ref="A85:A86"/>
    <mergeCell ref="A101:A102"/>
    <mergeCell ref="B101:B102"/>
    <mergeCell ref="A103:A104"/>
    <mergeCell ref="B103:B104"/>
    <mergeCell ref="B85:B86"/>
    <mergeCell ref="A87:A88"/>
    <mergeCell ref="B87:B88"/>
    <mergeCell ref="A35:A36"/>
    <mergeCell ref="B35:B36"/>
    <mergeCell ref="B97:B98"/>
    <mergeCell ref="A99:A100"/>
    <mergeCell ref="B99:B100"/>
    <mergeCell ref="A91:A92"/>
    <mergeCell ref="B91:B92"/>
    <mergeCell ref="A93:A94"/>
    <mergeCell ref="B93:B94"/>
    <mergeCell ref="A95:A96"/>
    <mergeCell ref="B95:B96"/>
    <mergeCell ref="A97:A98"/>
    <mergeCell ref="C44:D44"/>
    <mergeCell ref="C52:D52"/>
    <mergeCell ref="C94:D94"/>
    <mergeCell ref="A37:A38"/>
    <mergeCell ref="B37:B38"/>
    <mergeCell ref="B41:B42"/>
    <mergeCell ref="A43:A44"/>
    <mergeCell ref="B43:B44"/>
    <mergeCell ref="A45:A46"/>
    <mergeCell ref="B45:B46"/>
    <mergeCell ref="A47:A48"/>
    <mergeCell ref="B47:B48"/>
    <mergeCell ref="A49:A50"/>
    <mergeCell ref="B13:B16"/>
    <mergeCell ref="A17:A18"/>
    <mergeCell ref="B17:B18"/>
    <mergeCell ref="A19:A21"/>
    <mergeCell ref="B19:B21"/>
    <mergeCell ref="A22:A23"/>
    <mergeCell ref="B22:B23"/>
    <mergeCell ref="A24:A26"/>
    <mergeCell ref="B24:B26"/>
    <mergeCell ref="A27:A28"/>
    <mergeCell ref="B27:B28"/>
    <mergeCell ref="A29:A30"/>
    <mergeCell ref="B29:B30"/>
    <mergeCell ref="A31:A32"/>
    <mergeCell ref="B31:B32"/>
    <mergeCell ref="A33:A34"/>
    <mergeCell ref="B33:B34"/>
    <mergeCell ref="B49:B50"/>
    <mergeCell ref="A51:A52"/>
    <mergeCell ref="B51:B52"/>
    <mergeCell ref="A53:A54"/>
    <mergeCell ref="B53:B54"/>
    <mergeCell ref="A41:A42"/>
    <mergeCell ref="A39:A40"/>
    <mergeCell ref="C60:D60"/>
    <mergeCell ref="C50:D50"/>
    <mergeCell ref="C55:D55"/>
    <mergeCell ref="C72:D72"/>
    <mergeCell ref="C85:D85"/>
    <mergeCell ref="C87:D87"/>
    <mergeCell ref="A142:A143"/>
    <mergeCell ref="B142:B143"/>
    <mergeCell ref="A144:A145"/>
    <mergeCell ref="B144:B145"/>
    <mergeCell ref="A146:A147"/>
    <mergeCell ref="B146:B147"/>
    <mergeCell ref="A148:A149"/>
    <mergeCell ref="B148:B149"/>
    <mergeCell ref="A150:A151"/>
    <mergeCell ref="B150:B151"/>
    <mergeCell ref="A154:A155"/>
    <mergeCell ref="B154:B155"/>
  </mergeCells>
  <hyperlinks>
    <hyperlink ref="M8" r:id="rId1"/>
    <hyperlink ref="M10" r:id="rId2"/>
    <hyperlink ref="M11" r:id="rId3"/>
    <hyperlink ref="M13" r:id="rId4"/>
    <hyperlink ref="M14" r:id="rId5"/>
    <hyperlink ref="M15" r:id="rId6"/>
    <hyperlink ref="M17" r:id="rId7"/>
    <hyperlink ref="M19" r:id="rId8"/>
    <hyperlink ref="M20" r:id="rId9"/>
    <hyperlink ref="M22" r:id="rId10"/>
    <hyperlink ref="M24" r:id="rId11"/>
    <hyperlink ref="M25" r:id="rId12"/>
    <hyperlink ref="M27" r:id="rId13"/>
    <hyperlink ref="M29" r:id="rId14"/>
    <hyperlink ref="M31" r:id="rId15"/>
    <hyperlink ref="M33" r:id="rId16"/>
    <hyperlink ref="M35" r:id="rId17"/>
    <hyperlink ref="M37" r:id="rId18"/>
    <hyperlink ref="M39" r:id="rId19"/>
    <hyperlink ref="M41" r:id="rId20"/>
    <hyperlink ref="M43" r:id="rId21"/>
    <hyperlink ref="M45" r:id="rId22"/>
    <hyperlink ref="M47" r:id="rId23"/>
    <hyperlink ref="M49" r:id="rId24"/>
    <hyperlink ref="M51" r:id="rId25"/>
    <hyperlink ref="M53" r:id="rId26"/>
    <hyperlink ref="M55" r:id="rId27"/>
    <hyperlink ref="M56" r:id="rId28"/>
    <hyperlink ref="M57" r:id="rId29"/>
    <hyperlink ref="M58" r:id="rId30"/>
    <hyperlink ref="M60" r:id="rId31"/>
    <hyperlink ref="M62" r:id="rId32"/>
    <hyperlink ref="M64" r:id="rId33"/>
    <hyperlink ref="M66" r:id="rId34"/>
    <hyperlink ref="M68" r:id="rId35"/>
    <hyperlink ref="M70" r:id="rId36"/>
    <hyperlink ref="M72" r:id="rId37"/>
    <hyperlink ref="M74" r:id="rId38"/>
    <hyperlink ref="M76" r:id="rId39"/>
    <hyperlink ref="M77" r:id="rId40"/>
    <hyperlink ref="M78" r:id="rId41"/>
    <hyperlink ref="M79" r:id="rId42"/>
    <hyperlink ref="M80" r:id="rId43"/>
    <hyperlink ref="M81" r:id="rId44"/>
    <hyperlink ref="M82" r:id="rId45"/>
    <hyperlink ref="M83" r:id="rId46"/>
    <hyperlink ref="M85" r:id="rId47"/>
    <hyperlink ref="M87" r:id="rId48"/>
    <hyperlink ref="M89" r:id="rId49"/>
    <hyperlink ref="M91" r:id="rId50"/>
    <hyperlink ref="M93" r:id="rId51"/>
    <hyperlink ref="M95" r:id="rId52"/>
    <hyperlink ref="M97" r:id="rId53"/>
    <hyperlink ref="M99" r:id="rId54"/>
    <hyperlink ref="M101" r:id="rId55"/>
    <hyperlink ref="M103" r:id="rId56"/>
    <hyperlink ref="M105" r:id="rId57"/>
    <hyperlink ref="M107" r:id="rId58"/>
    <hyperlink ref="M109" r:id="rId59"/>
    <hyperlink ref="M111" r:id="rId60"/>
    <hyperlink ref="M113" r:id="rId61"/>
    <hyperlink ref="M114" r:id="rId62"/>
    <hyperlink ref="M115" r:id="rId63"/>
    <hyperlink ref="M116" r:id="rId64"/>
    <hyperlink ref="M117" r:id="rId65"/>
    <hyperlink ref="M118" r:id="rId66"/>
    <hyperlink ref="M119" r:id="rId67"/>
    <hyperlink ref="M120" r:id="rId68"/>
    <hyperlink ref="M122" r:id="rId69"/>
    <hyperlink ref="M124" r:id="rId70"/>
    <hyperlink ref="M126" r:id="rId71"/>
    <hyperlink ref="M127" r:id="rId72"/>
    <hyperlink ref="M128" r:id="rId73"/>
    <hyperlink ref="M129" r:id="rId74"/>
    <hyperlink ref="M130" r:id="rId75"/>
    <hyperlink ref="M131" r:id="rId76"/>
    <hyperlink ref="M132" r:id="rId77"/>
    <hyperlink ref="M133" r:id="rId78"/>
    <hyperlink ref="M135" r:id="rId79"/>
    <hyperlink ref="M137" r:id="rId80"/>
    <hyperlink ref="M139" r:id="rId81"/>
    <hyperlink ref="M140" r:id="rId82"/>
    <hyperlink ref="M142" r:id="rId83"/>
    <hyperlink ref="M144" r:id="rId84"/>
    <hyperlink ref="M146" r:id="rId85"/>
    <hyperlink ref="M148" r:id="rId86"/>
    <hyperlink ref="M150" r:id="rId87"/>
    <hyperlink ref="M152" r:id="rId88"/>
    <hyperlink ref="M154" r:id="rId89"/>
    <hyperlink ref="M156" r:id="rId90"/>
    <hyperlink ref="M158" r:id="rId91"/>
    <hyperlink ref="M160" r:id="rId92"/>
    <hyperlink ref="M162" r:id="rId93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pane ySplit="3" topLeftCell="A4" activePane="bottomLeft" state="frozen"/>
      <selection pane="bottomLeft" activeCell="E38" sqref="E38"/>
    </sheetView>
  </sheetViews>
  <sheetFormatPr defaultRowHeight="12.75" outlineLevelRow="1" x14ac:dyDescent="0.2"/>
  <cols>
    <col min="1" max="1" width="10" style="112" customWidth="1"/>
    <col min="2" max="2" width="13.42578125" style="112" customWidth="1"/>
    <col min="3" max="3" width="3.7109375" style="112" customWidth="1"/>
    <col min="4" max="4" width="7.5703125" style="112" customWidth="1"/>
    <col min="5" max="5" width="42.140625" style="112" customWidth="1"/>
    <col min="6" max="6" width="0" style="112" hidden="1" customWidth="1"/>
    <col min="7" max="7" width="6.140625" style="112" customWidth="1"/>
    <col min="8" max="8" width="18.28515625" style="112" customWidth="1"/>
    <col min="9" max="9" width="31.5703125" style="112" customWidth="1"/>
    <col min="10" max="10" width="2.42578125" style="112" customWidth="1"/>
    <col min="11" max="11" width="10.85546875" style="112" customWidth="1"/>
    <col min="12" max="12" width="18.28515625" style="112" customWidth="1"/>
    <col min="13" max="13" width="12.7109375" style="112" customWidth="1"/>
    <col min="14" max="14" width="3.42578125" style="112" customWidth="1"/>
    <col min="15" max="15" width="14.5703125" style="112" customWidth="1"/>
    <col min="16" max="16" width="6.28515625" style="112" customWidth="1"/>
    <col min="17" max="17" width="13.42578125" style="112" customWidth="1"/>
    <col min="18" max="18" width="0" style="112" hidden="1" customWidth="1"/>
    <col min="19" max="256" width="9.140625" style="112"/>
    <col min="257" max="257" width="10" style="112" customWidth="1"/>
    <col min="258" max="258" width="13.42578125" style="112" customWidth="1"/>
    <col min="259" max="259" width="3.7109375" style="112" customWidth="1"/>
    <col min="260" max="260" width="7.5703125" style="112" customWidth="1"/>
    <col min="261" max="261" width="42.140625" style="112" customWidth="1"/>
    <col min="262" max="262" width="0" style="112" hidden="1" customWidth="1"/>
    <col min="263" max="263" width="6.140625" style="112" customWidth="1"/>
    <col min="264" max="264" width="18.28515625" style="112" customWidth="1"/>
    <col min="265" max="265" width="31.5703125" style="112" customWidth="1"/>
    <col min="266" max="266" width="2.42578125" style="112" customWidth="1"/>
    <col min="267" max="267" width="10.85546875" style="112" customWidth="1"/>
    <col min="268" max="268" width="18.28515625" style="112" customWidth="1"/>
    <col min="269" max="269" width="12.7109375" style="112" customWidth="1"/>
    <col min="270" max="270" width="3.42578125" style="112" customWidth="1"/>
    <col min="271" max="271" width="14.5703125" style="112" customWidth="1"/>
    <col min="272" max="272" width="6.28515625" style="112" customWidth="1"/>
    <col min="273" max="273" width="13.42578125" style="112" customWidth="1"/>
    <col min="274" max="274" width="0" style="112" hidden="1" customWidth="1"/>
    <col min="275" max="512" width="9.140625" style="112"/>
    <col min="513" max="513" width="10" style="112" customWidth="1"/>
    <col min="514" max="514" width="13.42578125" style="112" customWidth="1"/>
    <col min="515" max="515" width="3.7109375" style="112" customWidth="1"/>
    <col min="516" max="516" width="7.5703125" style="112" customWidth="1"/>
    <col min="517" max="517" width="42.140625" style="112" customWidth="1"/>
    <col min="518" max="518" width="0" style="112" hidden="1" customWidth="1"/>
    <col min="519" max="519" width="6.140625" style="112" customWidth="1"/>
    <col min="520" max="520" width="18.28515625" style="112" customWidth="1"/>
    <col min="521" max="521" width="31.5703125" style="112" customWidth="1"/>
    <col min="522" max="522" width="2.42578125" style="112" customWidth="1"/>
    <col min="523" max="523" width="10.85546875" style="112" customWidth="1"/>
    <col min="524" max="524" width="18.28515625" style="112" customWidth="1"/>
    <col min="525" max="525" width="12.7109375" style="112" customWidth="1"/>
    <col min="526" max="526" width="3.42578125" style="112" customWidth="1"/>
    <col min="527" max="527" width="14.5703125" style="112" customWidth="1"/>
    <col min="528" max="528" width="6.28515625" style="112" customWidth="1"/>
    <col min="529" max="529" width="13.42578125" style="112" customWidth="1"/>
    <col min="530" max="530" width="0" style="112" hidden="1" customWidth="1"/>
    <col min="531" max="768" width="9.140625" style="112"/>
    <col min="769" max="769" width="10" style="112" customWidth="1"/>
    <col min="770" max="770" width="13.42578125" style="112" customWidth="1"/>
    <col min="771" max="771" width="3.7109375" style="112" customWidth="1"/>
    <col min="772" max="772" width="7.5703125" style="112" customWidth="1"/>
    <col min="773" max="773" width="42.140625" style="112" customWidth="1"/>
    <col min="774" max="774" width="0" style="112" hidden="1" customWidth="1"/>
    <col min="775" max="775" width="6.140625" style="112" customWidth="1"/>
    <col min="776" max="776" width="18.28515625" style="112" customWidth="1"/>
    <col min="777" max="777" width="31.5703125" style="112" customWidth="1"/>
    <col min="778" max="778" width="2.42578125" style="112" customWidth="1"/>
    <col min="779" max="779" width="10.85546875" style="112" customWidth="1"/>
    <col min="780" max="780" width="18.28515625" style="112" customWidth="1"/>
    <col min="781" max="781" width="12.7109375" style="112" customWidth="1"/>
    <col min="782" max="782" width="3.42578125" style="112" customWidth="1"/>
    <col min="783" max="783" width="14.5703125" style="112" customWidth="1"/>
    <col min="784" max="784" width="6.28515625" style="112" customWidth="1"/>
    <col min="785" max="785" width="13.42578125" style="112" customWidth="1"/>
    <col min="786" max="786" width="0" style="112" hidden="1" customWidth="1"/>
    <col min="787" max="1024" width="9.140625" style="112"/>
    <col min="1025" max="1025" width="10" style="112" customWidth="1"/>
    <col min="1026" max="1026" width="13.42578125" style="112" customWidth="1"/>
    <col min="1027" max="1027" width="3.7109375" style="112" customWidth="1"/>
    <col min="1028" max="1028" width="7.5703125" style="112" customWidth="1"/>
    <col min="1029" max="1029" width="42.140625" style="112" customWidth="1"/>
    <col min="1030" max="1030" width="0" style="112" hidden="1" customWidth="1"/>
    <col min="1031" max="1031" width="6.140625" style="112" customWidth="1"/>
    <col min="1032" max="1032" width="18.28515625" style="112" customWidth="1"/>
    <col min="1033" max="1033" width="31.5703125" style="112" customWidth="1"/>
    <col min="1034" max="1034" width="2.42578125" style="112" customWidth="1"/>
    <col min="1035" max="1035" width="10.85546875" style="112" customWidth="1"/>
    <col min="1036" max="1036" width="18.28515625" style="112" customWidth="1"/>
    <col min="1037" max="1037" width="12.7109375" style="112" customWidth="1"/>
    <col min="1038" max="1038" width="3.42578125" style="112" customWidth="1"/>
    <col min="1039" max="1039" width="14.5703125" style="112" customWidth="1"/>
    <col min="1040" max="1040" width="6.28515625" style="112" customWidth="1"/>
    <col min="1041" max="1041" width="13.42578125" style="112" customWidth="1"/>
    <col min="1042" max="1042" width="0" style="112" hidden="1" customWidth="1"/>
    <col min="1043" max="1280" width="9.140625" style="112"/>
    <col min="1281" max="1281" width="10" style="112" customWidth="1"/>
    <col min="1282" max="1282" width="13.42578125" style="112" customWidth="1"/>
    <col min="1283" max="1283" width="3.7109375" style="112" customWidth="1"/>
    <col min="1284" max="1284" width="7.5703125" style="112" customWidth="1"/>
    <col min="1285" max="1285" width="42.140625" style="112" customWidth="1"/>
    <col min="1286" max="1286" width="0" style="112" hidden="1" customWidth="1"/>
    <col min="1287" max="1287" width="6.140625" style="112" customWidth="1"/>
    <col min="1288" max="1288" width="18.28515625" style="112" customWidth="1"/>
    <col min="1289" max="1289" width="31.5703125" style="112" customWidth="1"/>
    <col min="1290" max="1290" width="2.42578125" style="112" customWidth="1"/>
    <col min="1291" max="1291" width="10.85546875" style="112" customWidth="1"/>
    <col min="1292" max="1292" width="18.28515625" style="112" customWidth="1"/>
    <col min="1293" max="1293" width="12.7109375" style="112" customWidth="1"/>
    <col min="1294" max="1294" width="3.42578125" style="112" customWidth="1"/>
    <col min="1295" max="1295" width="14.5703125" style="112" customWidth="1"/>
    <col min="1296" max="1296" width="6.28515625" style="112" customWidth="1"/>
    <col min="1297" max="1297" width="13.42578125" style="112" customWidth="1"/>
    <col min="1298" max="1298" width="0" style="112" hidden="1" customWidth="1"/>
    <col min="1299" max="1536" width="9.140625" style="112"/>
    <col min="1537" max="1537" width="10" style="112" customWidth="1"/>
    <col min="1538" max="1538" width="13.42578125" style="112" customWidth="1"/>
    <col min="1539" max="1539" width="3.7109375" style="112" customWidth="1"/>
    <col min="1540" max="1540" width="7.5703125" style="112" customWidth="1"/>
    <col min="1541" max="1541" width="42.140625" style="112" customWidth="1"/>
    <col min="1542" max="1542" width="0" style="112" hidden="1" customWidth="1"/>
    <col min="1543" max="1543" width="6.140625" style="112" customWidth="1"/>
    <col min="1544" max="1544" width="18.28515625" style="112" customWidth="1"/>
    <col min="1545" max="1545" width="31.5703125" style="112" customWidth="1"/>
    <col min="1546" max="1546" width="2.42578125" style="112" customWidth="1"/>
    <col min="1547" max="1547" width="10.85546875" style="112" customWidth="1"/>
    <col min="1548" max="1548" width="18.28515625" style="112" customWidth="1"/>
    <col min="1549" max="1549" width="12.7109375" style="112" customWidth="1"/>
    <col min="1550" max="1550" width="3.42578125" style="112" customWidth="1"/>
    <col min="1551" max="1551" width="14.5703125" style="112" customWidth="1"/>
    <col min="1552" max="1552" width="6.28515625" style="112" customWidth="1"/>
    <col min="1553" max="1553" width="13.42578125" style="112" customWidth="1"/>
    <col min="1554" max="1554" width="0" style="112" hidden="1" customWidth="1"/>
    <col min="1555" max="1792" width="9.140625" style="112"/>
    <col min="1793" max="1793" width="10" style="112" customWidth="1"/>
    <col min="1794" max="1794" width="13.42578125" style="112" customWidth="1"/>
    <col min="1795" max="1795" width="3.7109375" style="112" customWidth="1"/>
    <col min="1796" max="1796" width="7.5703125" style="112" customWidth="1"/>
    <col min="1797" max="1797" width="42.140625" style="112" customWidth="1"/>
    <col min="1798" max="1798" width="0" style="112" hidden="1" customWidth="1"/>
    <col min="1799" max="1799" width="6.140625" style="112" customWidth="1"/>
    <col min="1800" max="1800" width="18.28515625" style="112" customWidth="1"/>
    <col min="1801" max="1801" width="31.5703125" style="112" customWidth="1"/>
    <col min="1802" max="1802" width="2.42578125" style="112" customWidth="1"/>
    <col min="1803" max="1803" width="10.85546875" style="112" customWidth="1"/>
    <col min="1804" max="1804" width="18.28515625" style="112" customWidth="1"/>
    <col min="1805" max="1805" width="12.7109375" style="112" customWidth="1"/>
    <col min="1806" max="1806" width="3.42578125" style="112" customWidth="1"/>
    <col min="1807" max="1807" width="14.5703125" style="112" customWidth="1"/>
    <col min="1808" max="1808" width="6.28515625" style="112" customWidth="1"/>
    <col min="1809" max="1809" width="13.42578125" style="112" customWidth="1"/>
    <col min="1810" max="1810" width="0" style="112" hidden="1" customWidth="1"/>
    <col min="1811" max="2048" width="9.140625" style="112"/>
    <col min="2049" max="2049" width="10" style="112" customWidth="1"/>
    <col min="2050" max="2050" width="13.42578125" style="112" customWidth="1"/>
    <col min="2051" max="2051" width="3.7109375" style="112" customWidth="1"/>
    <col min="2052" max="2052" width="7.5703125" style="112" customWidth="1"/>
    <col min="2053" max="2053" width="42.140625" style="112" customWidth="1"/>
    <col min="2054" max="2054" width="0" style="112" hidden="1" customWidth="1"/>
    <col min="2055" max="2055" width="6.140625" style="112" customWidth="1"/>
    <col min="2056" max="2056" width="18.28515625" style="112" customWidth="1"/>
    <col min="2057" max="2057" width="31.5703125" style="112" customWidth="1"/>
    <col min="2058" max="2058" width="2.42578125" style="112" customWidth="1"/>
    <col min="2059" max="2059" width="10.85546875" style="112" customWidth="1"/>
    <col min="2060" max="2060" width="18.28515625" style="112" customWidth="1"/>
    <col min="2061" max="2061" width="12.7109375" style="112" customWidth="1"/>
    <col min="2062" max="2062" width="3.42578125" style="112" customWidth="1"/>
    <col min="2063" max="2063" width="14.5703125" style="112" customWidth="1"/>
    <col min="2064" max="2064" width="6.28515625" style="112" customWidth="1"/>
    <col min="2065" max="2065" width="13.42578125" style="112" customWidth="1"/>
    <col min="2066" max="2066" width="0" style="112" hidden="1" customWidth="1"/>
    <col min="2067" max="2304" width="9.140625" style="112"/>
    <col min="2305" max="2305" width="10" style="112" customWidth="1"/>
    <col min="2306" max="2306" width="13.42578125" style="112" customWidth="1"/>
    <col min="2307" max="2307" width="3.7109375" style="112" customWidth="1"/>
    <col min="2308" max="2308" width="7.5703125" style="112" customWidth="1"/>
    <col min="2309" max="2309" width="42.140625" style="112" customWidth="1"/>
    <col min="2310" max="2310" width="0" style="112" hidden="1" customWidth="1"/>
    <col min="2311" max="2311" width="6.140625" style="112" customWidth="1"/>
    <col min="2312" max="2312" width="18.28515625" style="112" customWidth="1"/>
    <col min="2313" max="2313" width="31.5703125" style="112" customWidth="1"/>
    <col min="2314" max="2314" width="2.42578125" style="112" customWidth="1"/>
    <col min="2315" max="2315" width="10.85546875" style="112" customWidth="1"/>
    <col min="2316" max="2316" width="18.28515625" style="112" customWidth="1"/>
    <col min="2317" max="2317" width="12.7109375" style="112" customWidth="1"/>
    <col min="2318" max="2318" width="3.42578125" style="112" customWidth="1"/>
    <col min="2319" max="2319" width="14.5703125" style="112" customWidth="1"/>
    <col min="2320" max="2320" width="6.28515625" style="112" customWidth="1"/>
    <col min="2321" max="2321" width="13.42578125" style="112" customWidth="1"/>
    <col min="2322" max="2322" width="0" style="112" hidden="1" customWidth="1"/>
    <col min="2323" max="2560" width="9.140625" style="112"/>
    <col min="2561" max="2561" width="10" style="112" customWidth="1"/>
    <col min="2562" max="2562" width="13.42578125" style="112" customWidth="1"/>
    <col min="2563" max="2563" width="3.7109375" style="112" customWidth="1"/>
    <col min="2564" max="2564" width="7.5703125" style="112" customWidth="1"/>
    <col min="2565" max="2565" width="42.140625" style="112" customWidth="1"/>
    <col min="2566" max="2566" width="0" style="112" hidden="1" customWidth="1"/>
    <col min="2567" max="2567" width="6.140625" style="112" customWidth="1"/>
    <col min="2568" max="2568" width="18.28515625" style="112" customWidth="1"/>
    <col min="2569" max="2569" width="31.5703125" style="112" customWidth="1"/>
    <col min="2570" max="2570" width="2.42578125" style="112" customWidth="1"/>
    <col min="2571" max="2571" width="10.85546875" style="112" customWidth="1"/>
    <col min="2572" max="2572" width="18.28515625" style="112" customWidth="1"/>
    <col min="2573" max="2573" width="12.7109375" style="112" customWidth="1"/>
    <col min="2574" max="2574" width="3.42578125" style="112" customWidth="1"/>
    <col min="2575" max="2575" width="14.5703125" style="112" customWidth="1"/>
    <col min="2576" max="2576" width="6.28515625" style="112" customWidth="1"/>
    <col min="2577" max="2577" width="13.42578125" style="112" customWidth="1"/>
    <col min="2578" max="2578" width="0" style="112" hidden="1" customWidth="1"/>
    <col min="2579" max="2816" width="9.140625" style="112"/>
    <col min="2817" max="2817" width="10" style="112" customWidth="1"/>
    <col min="2818" max="2818" width="13.42578125" style="112" customWidth="1"/>
    <col min="2819" max="2819" width="3.7109375" style="112" customWidth="1"/>
    <col min="2820" max="2820" width="7.5703125" style="112" customWidth="1"/>
    <col min="2821" max="2821" width="42.140625" style="112" customWidth="1"/>
    <col min="2822" max="2822" width="0" style="112" hidden="1" customWidth="1"/>
    <col min="2823" max="2823" width="6.140625" style="112" customWidth="1"/>
    <col min="2824" max="2824" width="18.28515625" style="112" customWidth="1"/>
    <col min="2825" max="2825" width="31.5703125" style="112" customWidth="1"/>
    <col min="2826" max="2826" width="2.42578125" style="112" customWidth="1"/>
    <col min="2827" max="2827" width="10.85546875" style="112" customWidth="1"/>
    <col min="2828" max="2828" width="18.28515625" style="112" customWidth="1"/>
    <col min="2829" max="2829" width="12.7109375" style="112" customWidth="1"/>
    <col min="2830" max="2830" width="3.42578125" style="112" customWidth="1"/>
    <col min="2831" max="2831" width="14.5703125" style="112" customWidth="1"/>
    <col min="2832" max="2832" width="6.28515625" style="112" customWidth="1"/>
    <col min="2833" max="2833" width="13.42578125" style="112" customWidth="1"/>
    <col min="2834" max="2834" width="0" style="112" hidden="1" customWidth="1"/>
    <col min="2835" max="3072" width="9.140625" style="112"/>
    <col min="3073" max="3073" width="10" style="112" customWidth="1"/>
    <col min="3074" max="3074" width="13.42578125" style="112" customWidth="1"/>
    <col min="3075" max="3075" width="3.7109375" style="112" customWidth="1"/>
    <col min="3076" max="3076" width="7.5703125" style="112" customWidth="1"/>
    <col min="3077" max="3077" width="42.140625" style="112" customWidth="1"/>
    <col min="3078" max="3078" width="0" style="112" hidden="1" customWidth="1"/>
    <col min="3079" max="3079" width="6.140625" style="112" customWidth="1"/>
    <col min="3080" max="3080" width="18.28515625" style="112" customWidth="1"/>
    <col min="3081" max="3081" width="31.5703125" style="112" customWidth="1"/>
    <col min="3082" max="3082" width="2.42578125" style="112" customWidth="1"/>
    <col min="3083" max="3083" width="10.85546875" style="112" customWidth="1"/>
    <col min="3084" max="3084" width="18.28515625" style="112" customWidth="1"/>
    <col min="3085" max="3085" width="12.7109375" style="112" customWidth="1"/>
    <col min="3086" max="3086" width="3.42578125" style="112" customWidth="1"/>
    <col min="3087" max="3087" width="14.5703125" style="112" customWidth="1"/>
    <col min="3088" max="3088" width="6.28515625" style="112" customWidth="1"/>
    <col min="3089" max="3089" width="13.42578125" style="112" customWidth="1"/>
    <col min="3090" max="3090" width="0" style="112" hidden="1" customWidth="1"/>
    <col min="3091" max="3328" width="9.140625" style="112"/>
    <col min="3329" max="3329" width="10" style="112" customWidth="1"/>
    <col min="3330" max="3330" width="13.42578125" style="112" customWidth="1"/>
    <col min="3331" max="3331" width="3.7109375" style="112" customWidth="1"/>
    <col min="3332" max="3332" width="7.5703125" style="112" customWidth="1"/>
    <col min="3333" max="3333" width="42.140625" style="112" customWidth="1"/>
    <col min="3334" max="3334" width="0" style="112" hidden="1" customWidth="1"/>
    <col min="3335" max="3335" width="6.140625" style="112" customWidth="1"/>
    <col min="3336" max="3336" width="18.28515625" style="112" customWidth="1"/>
    <col min="3337" max="3337" width="31.5703125" style="112" customWidth="1"/>
    <col min="3338" max="3338" width="2.42578125" style="112" customWidth="1"/>
    <col min="3339" max="3339" width="10.85546875" style="112" customWidth="1"/>
    <col min="3340" max="3340" width="18.28515625" style="112" customWidth="1"/>
    <col min="3341" max="3341" width="12.7109375" style="112" customWidth="1"/>
    <col min="3342" max="3342" width="3.42578125" style="112" customWidth="1"/>
    <col min="3343" max="3343" width="14.5703125" style="112" customWidth="1"/>
    <col min="3344" max="3344" width="6.28515625" style="112" customWidth="1"/>
    <col min="3345" max="3345" width="13.42578125" style="112" customWidth="1"/>
    <col min="3346" max="3346" width="0" style="112" hidden="1" customWidth="1"/>
    <col min="3347" max="3584" width="9.140625" style="112"/>
    <col min="3585" max="3585" width="10" style="112" customWidth="1"/>
    <col min="3586" max="3586" width="13.42578125" style="112" customWidth="1"/>
    <col min="3587" max="3587" width="3.7109375" style="112" customWidth="1"/>
    <col min="3588" max="3588" width="7.5703125" style="112" customWidth="1"/>
    <col min="3589" max="3589" width="42.140625" style="112" customWidth="1"/>
    <col min="3590" max="3590" width="0" style="112" hidden="1" customWidth="1"/>
    <col min="3591" max="3591" width="6.140625" style="112" customWidth="1"/>
    <col min="3592" max="3592" width="18.28515625" style="112" customWidth="1"/>
    <col min="3593" max="3593" width="31.5703125" style="112" customWidth="1"/>
    <col min="3594" max="3594" width="2.42578125" style="112" customWidth="1"/>
    <col min="3595" max="3595" width="10.85546875" style="112" customWidth="1"/>
    <col min="3596" max="3596" width="18.28515625" style="112" customWidth="1"/>
    <col min="3597" max="3597" width="12.7109375" style="112" customWidth="1"/>
    <col min="3598" max="3598" width="3.42578125" style="112" customWidth="1"/>
    <col min="3599" max="3599" width="14.5703125" style="112" customWidth="1"/>
    <col min="3600" max="3600" width="6.28515625" style="112" customWidth="1"/>
    <col min="3601" max="3601" width="13.42578125" style="112" customWidth="1"/>
    <col min="3602" max="3602" width="0" style="112" hidden="1" customWidth="1"/>
    <col min="3603" max="3840" width="9.140625" style="112"/>
    <col min="3841" max="3841" width="10" style="112" customWidth="1"/>
    <col min="3842" max="3842" width="13.42578125" style="112" customWidth="1"/>
    <col min="3843" max="3843" width="3.7109375" style="112" customWidth="1"/>
    <col min="3844" max="3844" width="7.5703125" style="112" customWidth="1"/>
    <col min="3845" max="3845" width="42.140625" style="112" customWidth="1"/>
    <col min="3846" max="3846" width="0" style="112" hidden="1" customWidth="1"/>
    <col min="3847" max="3847" width="6.140625" style="112" customWidth="1"/>
    <col min="3848" max="3848" width="18.28515625" style="112" customWidth="1"/>
    <col min="3849" max="3849" width="31.5703125" style="112" customWidth="1"/>
    <col min="3850" max="3850" width="2.42578125" style="112" customWidth="1"/>
    <col min="3851" max="3851" width="10.85546875" style="112" customWidth="1"/>
    <col min="3852" max="3852" width="18.28515625" style="112" customWidth="1"/>
    <col min="3853" max="3853" width="12.7109375" style="112" customWidth="1"/>
    <col min="3854" max="3854" width="3.42578125" style="112" customWidth="1"/>
    <col min="3855" max="3855" width="14.5703125" style="112" customWidth="1"/>
    <col min="3856" max="3856" width="6.28515625" style="112" customWidth="1"/>
    <col min="3857" max="3857" width="13.42578125" style="112" customWidth="1"/>
    <col min="3858" max="3858" width="0" style="112" hidden="1" customWidth="1"/>
    <col min="3859" max="4096" width="9.140625" style="112"/>
    <col min="4097" max="4097" width="10" style="112" customWidth="1"/>
    <col min="4098" max="4098" width="13.42578125" style="112" customWidth="1"/>
    <col min="4099" max="4099" width="3.7109375" style="112" customWidth="1"/>
    <col min="4100" max="4100" width="7.5703125" style="112" customWidth="1"/>
    <col min="4101" max="4101" width="42.140625" style="112" customWidth="1"/>
    <col min="4102" max="4102" width="0" style="112" hidden="1" customWidth="1"/>
    <col min="4103" max="4103" width="6.140625" style="112" customWidth="1"/>
    <col min="4104" max="4104" width="18.28515625" style="112" customWidth="1"/>
    <col min="4105" max="4105" width="31.5703125" style="112" customWidth="1"/>
    <col min="4106" max="4106" width="2.42578125" style="112" customWidth="1"/>
    <col min="4107" max="4107" width="10.85546875" style="112" customWidth="1"/>
    <col min="4108" max="4108" width="18.28515625" style="112" customWidth="1"/>
    <col min="4109" max="4109" width="12.7109375" style="112" customWidth="1"/>
    <col min="4110" max="4110" width="3.42578125" style="112" customWidth="1"/>
    <col min="4111" max="4111" width="14.5703125" style="112" customWidth="1"/>
    <col min="4112" max="4112" width="6.28515625" style="112" customWidth="1"/>
    <col min="4113" max="4113" width="13.42578125" style="112" customWidth="1"/>
    <col min="4114" max="4114" width="0" style="112" hidden="1" customWidth="1"/>
    <col min="4115" max="4352" width="9.140625" style="112"/>
    <col min="4353" max="4353" width="10" style="112" customWidth="1"/>
    <col min="4354" max="4354" width="13.42578125" style="112" customWidth="1"/>
    <col min="4355" max="4355" width="3.7109375" style="112" customWidth="1"/>
    <col min="4356" max="4356" width="7.5703125" style="112" customWidth="1"/>
    <col min="4357" max="4357" width="42.140625" style="112" customWidth="1"/>
    <col min="4358" max="4358" width="0" style="112" hidden="1" customWidth="1"/>
    <col min="4359" max="4359" width="6.140625" style="112" customWidth="1"/>
    <col min="4360" max="4360" width="18.28515625" style="112" customWidth="1"/>
    <col min="4361" max="4361" width="31.5703125" style="112" customWidth="1"/>
    <col min="4362" max="4362" width="2.42578125" style="112" customWidth="1"/>
    <col min="4363" max="4363" width="10.85546875" style="112" customWidth="1"/>
    <col min="4364" max="4364" width="18.28515625" style="112" customWidth="1"/>
    <col min="4365" max="4365" width="12.7109375" style="112" customWidth="1"/>
    <col min="4366" max="4366" width="3.42578125" style="112" customWidth="1"/>
    <col min="4367" max="4367" width="14.5703125" style="112" customWidth="1"/>
    <col min="4368" max="4368" width="6.28515625" style="112" customWidth="1"/>
    <col min="4369" max="4369" width="13.42578125" style="112" customWidth="1"/>
    <col min="4370" max="4370" width="0" style="112" hidden="1" customWidth="1"/>
    <col min="4371" max="4608" width="9.140625" style="112"/>
    <col min="4609" max="4609" width="10" style="112" customWidth="1"/>
    <col min="4610" max="4610" width="13.42578125" style="112" customWidth="1"/>
    <col min="4611" max="4611" width="3.7109375" style="112" customWidth="1"/>
    <col min="4612" max="4612" width="7.5703125" style="112" customWidth="1"/>
    <col min="4613" max="4613" width="42.140625" style="112" customWidth="1"/>
    <col min="4614" max="4614" width="0" style="112" hidden="1" customWidth="1"/>
    <col min="4615" max="4615" width="6.140625" style="112" customWidth="1"/>
    <col min="4616" max="4616" width="18.28515625" style="112" customWidth="1"/>
    <col min="4617" max="4617" width="31.5703125" style="112" customWidth="1"/>
    <col min="4618" max="4618" width="2.42578125" style="112" customWidth="1"/>
    <col min="4619" max="4619" width="10.85546875" style="112" customWidth="1"/>
    <col min="4620" max="4620" width="18.28515625" style="112" customWidth="1"/>
    <col min="4621" max="4621" width="12.7109375" style="112" customWidth="1"/>
    <col min="4622" max="4622" width="3.42578125" style="112" customWidth="1"/>
    <col min="4623" max="4623" width="14.5703125" style="112" customWidth="1"/>
    <col min="4624" max="4624" width="6.28515625" style="112" customWidth="1"/>
    <col min="4625" max="4625" width="13.42578125" style="112" customWidth="1"/>
    <col min="4626" max="4626" width="0" style="112" hidden="1" customWidth="1"/>
    <col min="4627" max="4864" width="9.140625" style="112"/>
    <col min="4865" max="4865" width="10" style="112" customWidth="1"/>
    <col min="4866" max="4866" width="13.42578125" style="112" customWidth="1"/>
    <col min="4867" max="4867" width="3.7109375" style="112" customWidth="1"/>
    <col min="4868" max="4868" width="7.5703125" style="112" customWidth="1"/>
    <col min="4869" max="4869" width="42.140625" style="112" customWidth="1"/>
    <col min="4870" max="4870" width="0" style="112" hidden="1" customWidth="1"/>
    <col min="4871" max="4871" width="6.140625" style="112" customWidth="1"/>
    <col min="4872" max="4872" width="18.28515625" style="112" customWidth="1"/>
    <col min="4873" max="4873" width="31.5703125" style="112" customWidth="1"/>
    <col min="4874" max="4874" width="2.42578125" style="112" customWidth="1"/>
    <col min="4875" max="4875" width="10.85546875" style="112" customWidth="1"/>
    <col min="4876" max="4876" width="18.28515625" style="112" customWidth="1"/>
    <col min="4877" max="4877" width="12.7109375" style="112" customWidth="1"/>
    <col min="4878" max="4878" width="3.42578125" style="112" customWidth="1"/>
    <col min="4879" max="4879" width="14.5703125" style="112" customWidth="1"/>
    <col min="4880" max="4880" width="6.28515625" style="112" customWidth="1"/>
    <col min="4881" max="4881" width="13.42578125" style="112" customWidth="1"/>
    <col min="4882" max="4882" width="0" style="112" hidden="1" customWidth="1"/>
    <col min="4883" max="5120" width="9.140625" style="112"/>
    <col min="5121" max="5121" width="10" style="112" customWidth="1"/>
    <col min="5122" max="5122" width="13.42578125" style="112" customWidth="1"/>
    <col min="5123" max="5123" width="3.7109375" style="112" customWidth="1"/>
    <col min="5124" max="5124" width="7.5703125" style="112" customWidth="1"/>
    <col min="5125" max="5125" width="42.140625" style="112" customWidth="1"/>
    <col min="5126" max="5126" width="0" style="112" hidden="1" customWidth="1"/>
    <col min="5127" max="5127" width="6.140625" style="112" customWidth="1"/>
    <col min="5128" max="5128" width="18.28515625" style="112" customWidth="1"/>
    <col min="5129" max="5129" width="31.5703125" style="112" customWidth="1"/>
    <col min="5130" max="5130" width="2.42578125" style="112" customWidth="1"/>
    <col min="5131" max="5131" width="10.85546875" style="112" customWidth="1"/>
    <col min="5132" max="5132" width="18.28515625" style="112" customWidth="1"/>
    <col min="5133" max="5133" width="12.7109375" style="112" customWidth="1"/>
    <col min="5134" max="5134" width="3.42578125" style="112" customWidth="1"/>
    <col min="5135" max="5135" width="14.5703125" style="112" customWidth="1"/>
    <col min="5136" max="5136" width="6.28515625" style="112" customWidth="1"/>
    <col min="5137" max="5137" width="13.42578125" style="112" customWidth="1"/>
    <col min="5138" max="5138" width="0" style="112" hidden="1" customWidth="1"/>
    <col min="5139" max="5376" width="9.140625" style="112"/>
    <col min="5377" max="5377" width="10" style="112" customWidth="1"/>
    <col min="5378" max="5378" width="13.42578125" style="112" customWidth="1"/>
    <col min="5379" max="5379" width="3.7109375" style="112" customWidth="1"/>
    <col min="5380" max="5380" width="7.5703125" style="112" customWidth="1"/>
    <col min="5381" max="5381" width="42.140625" style="112" customWidth="1"/>
    <col min="5382" max="5382" width="0" style="112" hidden="1" customWidth="1"/>
    <col min="5383" max="5383" width="6.140625" style="112" customWidth="1"/>
    <col min="5384" max="5384" width="18.28515625" style="112" customWidth="1"/>
    <col min="5385" max="5385" width="31.5703125" style="112" customWidth="1"/>
    <col min="5386" max="5386" width="2.42578125" style="112" customWidth="1"/>
    <col min="5387" max="5387" width="10.85546875" style="112" customWidth="1"/>
    <col min="5388" max="5388" width="18.28515625" style="112" customWidth="1"/>
    <col min="5389" max="5389" width="12.7109375" style="112" customWidth="1"/>
    <col min="5390" max="5390" width="3.42578125" style="112" customWidth="1"/>
    <col min="5391" max="5391" width="14.5703125" style="112" customWidth="1"/>
    <col min="5392" max="5392" width="6.28515625" style="112" customWidth="1"/>
    <col min="5393" max="5393" width="13.42578125" style="112" customWidth="1"/>
    <col min="5394" max="5394" width="0" style="112" hidden="1" customWidth="1"/>
    <col min="5395" max="5632" width="9.140625" style="112"/>
    <col min="5633" max="5633" width="10" style="112" customWidth="1"/>
    <col min="5634" max="5634" width="13.42578125" style="112" customWidth="1"/>
    <col min="5635" max="5635" width="3.7109375" style="112" customWidth="1"/>
    <col min="5636" max="5636" width="7.5703125" style="112" customWidth="1"/>
    <col min="5637" max="5637" width="42.140625" style="112" customWidth="1"/>
    <col min="5638" max="5638" width="0" style="112" hidden="1" customWidth="1"/>
    <col min="5639" max="5639" width="6.140625" style="112" customWidth="1"/>
    <col min="5640" max="5640" width="18.28515625" style="112" customWidth="1"/>
    <col min="5641" max="5641" width="31.5703125" style="112" customWidth="1"/>
    <col min="5642" max="5642" width="2.42578125" style="112" customWidth="1"/>
    <col min="5643" max="5643" width="10.85546875" style="112" customWidth="1"/>
    <col min="5644" max="5644" width="18.28515625" style="112" customWidth="1"/>
    <col min="5645" max="5645" width="12.7109375" style="112" customWidth="1"/>
    <col min="5646" max="5646" width="3.42578125" style="112" customWidth="1"/>
    <col min="5647" max="5647" width="14.5703125" style="112" customWidth="1"/>
    <col min="5648" max="5648" width="6.28515625" style="112" customWidth="1"/>
    <col min="5649" max="5649" width="13.42578125" style="112" customWidth="1"/>
    <col min="5650" max="5650" width="0" style="112" hidden="1" customWidth="1"/>
    <col min="5651" max="5888" width="9.140625" style="112"/>
    <col min="5889" max="5889" width="10" style="112" customWidth="1"/>
    <col min="5890" max="5890" width="13.42578125" style="112" customWidth="1"/>
    <col min="5891" max="5891" width="3.7109375" style="112" customWidth="1"/>
    <col min="5892" max="5892" width="7.5703125" style="112" customWidth="1"/>
    <col min="5893" max="5893" width="42.140625" style="112" customWidth="1"/>
    <col min="5894" max="5894" width="0" style="112" hidden="1" customWidth="1"/>
    <col min="5895" max="5895" width="6.140625" style="112" customWidth="1"/>
    <col min="5896" max="5896" width="18.28515625" style="112" customWidth="1"/>
    <col min="5897" max="5897" width="31.5703125" style="112" customWidth="1"/>
    <col min="5898" max="5898" width="2.42578125" style="112" customWidth="1"/>
    <col min="5899" max="5899" width="10.85546875" style="112" customWidth="1"/>
    <col min="5900" max="5900" width="18.28515625" style="112" customWidth="1"/>
    <col min="5901" max="5901" width="12.7109375" style="112" customWidth="1"/>
    <col min="5902" max="5902" width="3.42578125" style="112" customWidth="1"/>
    <col min="5903" max="5903" width="14.5703125" style="112" customWidth="1"/>
    <col min="5904" max="5904" width="6.28515625" style="112" customWidth="1"/>
    <col min="5905" max="5905" width="13.42578125" style="112" customWidth="1"/>
    <col min="5906" max="5906" width="0" style="112" hidden="1" customWidth="1"/>
    <col min="5907" max="6144" width="9.140625" style="112"/>
    <col min="6145" max="6145" width="10" style="112" customWidth="1"/>
    <col min="6146" max="6146" width="13.42578125" style="112" customWidth="1"/>
    <col min="6147" max="6147" width="3.7109375" style="112" customWidth="1"/>
    <col min="6148" max="6148" width="7.5703125" style="112" customWidth="1"/>
    <col min="6149" max="6149" width="42.140625" style="112" customWidth="1"/>
    <col min="6150" max="6150" width="0" style="112" hidden="1" customWidth="1"/>
    <col min="6151" max="6151" width="6.140625" style="112" customWidth="1"/>
    <col min="6152" max="6152" width="18.28515625" style="112" customWidth="1"/>
    <col min="6153" max="6153" width="31.5703125" style="112" customWidth="1"/>
    <col min="6154" max="6154" width="2.42578125" style="112" customWidth="1"/>
    <col min="6155" max="6155" width="10.85546875" style="112" customWidth="1"/>
    <col min="6156" max="6156" width="18.28515625" style="112" customWidth="1"/>
    <col min="6157" max="6157" width="12.7109375" style="112" customWidth="1"/>
    <col min="6158" max="6158" width="3.42578125" style="112" customWidth="1"/>
    <col min="6159" max="6159" width="14.5703125" style="112" customWidth="1"/>
    <col min="6160" max="6160" width="6.28515625" style="112" customWidth="1"/>
    <col min="6161" max="6161" width="13.42578125" style="112" customWidth="1"/>
    <col min="6162" max="6162" width="0" style="112" hidden="1" customWidth="1"/>
    <col min="6163" max="6400" width="9.140625" style="112"/>
    <col min="6401" max="6401" width="10" style="112" customWidth="1"/>
    <col min="6402" max="6402" width="13.42578125" style="112" customWidth="1"/>
    <col min="6403" max="6403" width="3.7109375" style="112" customWidth="1"/>
    <col min="6404" max="6404" width="7.5703125" style="112" customWidth="1"/>
    <col min="6405" max="6405" width="42.140625" style="112" customWidth="1"/>
    <col min="6406" max="6406" width="0" style="112" hidden="1" customWidth="1"/>
    <col min="6407" max="6407" width="6.140625" style="112" customWidth="1"/>
    <col min="6408" max="6408" width="18.28515625" style="112" customWidth="1"/>
    <col min="6409" max="6409" width="31.5703125" style="112" customWidth="1"/>
    <col min="6410" max="6410" width="2.42578125" style="112" customWidth="1"/>
    <col min="6411" max="6411" width="10.85546875" style="112" customWidth="1"/>
    <col min="6412" max="6412" width="18.28515625" style="112" customWidth="1"/>
    <col min="6413" max="6413" width="12.7109375" style="112" customWidth="1"/>
    <col min="6414" max="6414" width="3.42578125" style="112" customWidth="1"/>
    <col min="6415" max="6415" width="14.5703125" style="112" customWidth="1"/>
    <col min="6416" max="6416" width="6.28515625" style="112" customWidth="1"/>
    <col min="6417" max="6417" width="13.42578125" style="112" customWidth="1"/>
    <col min="6418" max="6418" width="0" style="112" hidden="1" customWidth="1"/>
    <col min="6419" max="6656" width="9.140625" style="112"/>
    <col min="6657" max="6657" width="10" style="112" customWidth="1"/>
    <col min="6658" max="6658" width="13.42578125" style="112" customWidth="1"/>
    <col min="6659" max="6659" width="3.7109375" style="112" customWidth="1"/>
    <col min="6660" max="6660" width="7.5703125" style="112" customWidth="1"/>
    <col min="6661" max="6661" width="42.140625" style="112" customWidth="1"/>
    <col min="6662" max="6662" width="0" style="112" hidden="1" customWidth="1"/>
    <col min="6663" max="6663" width="6.140625" style="112" customWidth="1"/>
    <col min="6664" max="6664" width="18.28515625" style="112" customWidth="1"/>
    <col min="6665" max="6665" width="31.5703125" style="112" customWidth="1"/>
    <col min="6666" max="6666" width="2.42578125" style="112" customWidth="1"/>
    <col min="6667" max="6667" width="10.85546875" style="112" customWidth="1"/>
    <col min="6668" max="6668" width="18.28515625" style="112" customWidth="1"/>
    <col min="6669" max="6669" width="12.7109375" style="112" customWidth="1"/>
    <col min="6670" max="6670" width="3.42578125" style="112" customWidth="1"/>
    <col min="6671" max="6671" width="14.5703125" style="112" customWidth="1"/>
    <col min="6672" max="6672" width="6.28515625" style="112" customWidth="1"/>
    <col min="6673" max="6673" width="13.42578125" style="112" customWidth="1"/>
    <col min="6674" max="6674" width="0" style="112" hidden="1" customWidth="1"/>
    <col min="6675" max="6912" width="9.140625" style="112"/>
    <col min="6913" max="6913" width="10" style="112" customWidth="1"/>
    <col min="6914" max="6914" width="13.42578125" style="112" customWidth="1"/>
    <col min="6915" max="6915" width="3.7109375" style="112" customWidth="1"/>
    <col min="6916" max="6916" width="7.5703125" style="112" customWidth="1"/>
    <col min="6917" max="6917" width="42.140625" style="112" customWidth="1"/>
    <col min="6918" max="6918" width="0" style="112" hidden="1" customWidth="1"/>
    <col min="6919" max="6919" width="6.140625" style="112" customWidth="1"/>
    <col min="6920" max="6920" width="18.28515625" style="112" customWidth="1"/>
    <col min="6921" max="6921" width="31.5703125" style="112" customWidth="1"/>
    <col min="6922" max="6922" width="2.42578125" style="112" customWidth="1"/>
    <col min="6923" max="6923" width="10.85546875" style="112" customWidth="1"/>
    <col min="6924" max="6924" width="18.28515625" style="112" customWidth="1"/>
    <col min="6925" max="6925" width="12.7109375" style="112" customWidth="1"/>
    <col min="6926" max="6926" width="3.42578125" style="112" customWidth="1"/>
    <col min="6927" max="6927" width="14.5703125" style="112" customWidth="1"/>
    <col min="6928" max="6928" width="6.28515625" style="112" customWidth="1"/>
    <col min="6929" max="6929" width="13.42578125" style="112" customWidth="1"/>
    <col min="6930" max="6930" width="0" style="112" hidden="1" customWidth="1"/>
    <col min="6931" max="7168" width="9.140625" style="112"/>
    <col min="7169" max="7169" width="10" style="112" customWidth="1"/>
    <col min="7170" max="7170" width="13.42578125" style="112" customWidth="1"/>
    <col min="7171" max="7171" width="3.7109375" style="112" customWidth="1"/>
    <col min="7172" max="7172" width="7.5703125" style="112" customWidth="1"/>
    <col min="7173" max="7173" width="42.140625" style="112" customWidth="1"/>
    <col min="7174" max="7174" width="0" style="112" hidden="1" customWidth="1"/>
    <col min="7175" max="7175" width="6.140625" style="112" customWidth="1"/>
    <col min="7176" max="7176" width="18.28515625" style="112" customWidth="1"/>
    <col min="7177" max="7177" width="31.5703125" style="112" customWidth="1"/>
    <col min="7178" max="7178" width="2.42578125" style="112" customWidth="1"/>
    <col min="7179" max="7179" width="10.85546875" style="112" customWidth="1"/>
    <col min="7180" max="7180" width="18.28515625" style="112" customWidth="1"/>
    <col min="7181" max="7181" width="12.7109375" style="112" customWidth="1"/>
    <col min="7182" max="7182" width="3.42578125" style="112" customWidth="1"/>
    <col min="7183" max="7183" width="14.5703125" style="112" customWidth="1"/>
    <col min="7184" max="7184" width="6.28515625" style="112" customWidth="1"/>
    <col min="7185" max="7185" width="13.42578125" style="112" customWidth="1"/>
    <col min="7186" max="7186" width="0" style="112" hidden="1" customWidth="1"/>
    <col min="7187" max="7424" width="9.140625" style="112"/>
    <col min="7425" max="7425" width="10" style="112" customWidth="1"/>
    <col min="7426" max="7426" width="13.42578125" style="112" customWidth="1"/>
    <col min="7427" max="7427" width="3.7109375" style="112" customWidth="1"/>
    <col min="7428" max="7428" width="7.5703125" style="112" customWidth="1"/>
    <col min="7429" max="7429" width="42.140625" style="112" customWidth="1"/>
    <col min="7430" max="7430" width="0" style="112" hidden="1" customWidth="1"/>
    <col min="7431" max="7431" width="6.140625" style="112" customWidth="1"/>
    <col min="7432" max="7432" width="18.28515625" style="112" customWidth="1"/>
    <col min="7433" max="7433" width="31.5703125" style="112" customWidth="1"/>
    <col min="7434" max="7434" width="2.42578125" style="112" customWidth="1"/>
    <col min="7435" max="7435" width="10.85546875" style="112" customWidth="1"/>
    <col min="7436" max="7436" width="18.28515625" style="112" customWidth="1"/>
    <col min="7437" max="7437" width="12.7109375" style="112" customWidth="1"/>
    <col min="7438" max="7438" width="3.42578125" style="112" customWidth="1"/>
    <col min="7439" max="7439" width="14.5703125" style="112" customWidth="1"/>
    <col min="7440" max="7440" width="6.28515625" style="112" customWidth="1"/>
    <col min="7441" max="7441" width="13.42578125" style="112" customWidth="1"/>
    <col min="7442" max="7442" width="0" style="112" hidden="1" customWidth="1"/>
    <col min="7443" max="7680" width="9.140625" style="112"/>
    <col min="7681" max="7681" width="10" style="112" customWidth="1"/>
    <col min="7682" max="7682" width="13.42578125" style="112" customWidth="1"/>
    <col min="7683" max="7683" width="3.7109375" style="112" customWidth="1"/>
    <col min="7684" max="7684" width="7.5703125" style="112" customWidth="1"/>
    <col min="7685" max="7685" width="42.140625" style="112" customWidth="1"/>
    <col min="7686" max="7686" width="0" style="112" hidden="1" customWidth="1"/>
    <col min="7687" max="7687" width="6.140625" style="112" customWidth="1"/>
    <col min="7688" max="7688" width="18.28515625" style="112" customWidth="1"/>
    <col min="7689" max="7689" width="31.5703125" style="112" customWidth="1"/>
    <col min="7690" max="7690" width="2.42578125" style="112" customWidth="1"/>
    <col min="7691" max="7691" width="10.85546875" style="112" customWidth="1"/>
    <col min="7692" max="7692" width="18.28515625" style="112" customWidth="1"/>
    <col min="7693" max="7693" width="12.7109375" style="112" customWidth="1"/>
    <col min="7694" max="7694" width="3.42578125" style="112" customWidth="1"/>
    <col min="7695" max="7695" width="14.5703125" style="112" customWidth="1"/>
    <col min="7696" max="7696" width="6.28515625" style="112" customWidth="1"/>
    <col min="7697" max="7697" width="13.42578125" style="112" customWidth="1"/>
    <col min="7698" max="7698" width="0" style="112" hidden="1" customWidth="1"/>
    <col min="7699" max="7936" width="9.140625" style="112"/>
    <col min="7937" max="7937" width="10" style="112" customWidth="1"/>
    <col min="7938" max="7938" width="13.42578125" style="112" customWidth="1"/>
    <col min="7939" max="7939" width="3.7109375" style="112" customWidth="1"/>
    <col min="7940" max="7940" width="7.5703125" style="112" customWidth="1"/>
    <col min="7941" max="7941" width="42.140625" style="112" customWidth="1"/>
    <col min="7942" max="7942" width="0" style="112" hidden="1" customWidth="1"/>
    <col min="7943" max="7943" width="6.140625" style="112" customWidth="1"/>
    <col min="7944" max="7944" width="18.28515625" style="112" customWidth="1"/>
    <col min="7945" max="7945" width="31.5703125" style="112" customWidth="1"/>
    <col min="7946" max="7946" width="2.42578125" style="112" customWidth="1"/>
    <col min="7947" max="7947" width="10.85546875" style="112" customWidth="1"/>
    <col min="7948" max="7948" width="18.28515625" style="112" customWidth="1"/>
    <col min="7949" max="7949" width="12.7109375" style="112" customWidth="1"/>
    <col min="7950" max="7950" width="3.42578125" style="112" customWidth="1"/>
    <col min="7951" max="7951" width="14.5703125" style="112" customWidth="1"/>
    <col min="7952" max="7952" width="6.28515625" style="112" customWidth="1"/>
    <col min="7953" max="7953" width="13.42578125" style="112" customWidth="1"/>
    <col min="7954" max="7954" width="0" style="112" hidden="1" customWidth="1"/>
    <col min="7955" max="8192" width="9.140625" style="112"/>
    <col min="8193" max="8193" width="10" style="112" customWidth="1"/>
    <col min="8194" max="8194" width="13.42578125" style="112" customWidth="1"/>
    <col min="8195" max="8195" width="3.7109375" style="112" customWidth="1"/>
    <col min="8196" max="8196" width="7.5703125" style="112" customWidth="1"/>
    <col min="8197" max="8197" width="42.140625" style="112" customWidth="1"/>
    <col min="8198" max="8198" width="0" style="112" hidden="1" customWidth="1"/>
    <col min="8199" max="8199" width="6.140625" style="112" customWidth="1"/>
    <col min="8200" max="8200" width="18.28515625" style="112" customWidth="1"/>
    <col min="8201" max="8201" width="31.5703125" style="112" customWidth="1"/>
    <col min="8202" max="8202" width="2.42578125" style="112" customWidth="1"/>
    <col min="8203" max="8203" width="10.85546875" style="112" customWidth="1"/>
    <col min="8204" max="8204" width="18.28515625" style="112" customWidth="1"/>
    <col min="8205" max="8205" width="12.7109375" style="112" customWidth="1"/>
    <col min="8206" max="8206" width="3.42578125" style="112" customWidth="1"/>
    <col min="8207" max="8207" width="14.5703125" style="112" customWidth="1"/>
    <col min="8208" max="8208" width="6.28515625" style="112" customWidth="1"/>
    <col min="8209" max="8209" width="13.42578125" style="112" customWidth="1"/>
    <col min="8210" max="8210" width="0" style="112" hidden="1" customWidth="1"/>
    <col min="8211" max="8448" width="9.140625" style="112"/>
    <col min="8449" max="8449" width="10" style="112" customWidth="1"/>
    <col min="8450" max="8450" width="13.42578125" style="112" customWidth="1"/>
    <col min="8451" max="8451" width="3.7109375" style="112" customWidth="1"/>
    <col min="8452" max="8452" width="7.5703125" style="112" customWidth="1"/>
    <col min="8453" max="8453" width="42.140625" style="112" customWidth="1"/>
    <col min="8454" max="8454" width="0" style="112" hidden="1" customWidth="1"/>
    <col min="8455" max="8455" width="6.140625" style="112" customWidth="1"/>
    <col min="8456" max="8456" width="18.28515625" style="112" customWidth="1"/>
    <col min="8457" max="8457" width="31.5703125" style="112" customWidth="1"/>
    <col min="8458" max="8458" width="2.42578125" style="112" customWidth="1"/>
    <col min="8459" max="8459" width="10.85546875" style="112" customWidth="1"/>
    <col min="8460" max="8460" width="18.28515625" style="112" customWidth="1"/>
    <col min="8461" max="8461" width="12.7109375" style="112" customWidth="1"/>
    <col min="8462" max="8462" width="3.42578125" style="112" customWidth="1"/>
    <col min="8463" max="8463" width="14.5703125" style="112" customWidth="1"/>
    <col min="8464" max="8464" width="6.28515625" style="112" customWidth="1"/>
    <col min="8465" max="8465" width="13.42578125" style="112" customWidth="1"/>
    <col min="8466" max="8466" width="0" style="112" hidden="1" customWidth="1"/>
    <col min="8467" max="8704" width="9.140625" style="112"/>
    <col min="8705" max="8705" width="10" style="112" customWidth="1"/>
    <col min="8706" max="8706" width="13.42578125" style="112" customWidth="1"/>
    <col min="8707" max="8707" width="3.7109375" style="112" customWidth="1"/>
    <col min="8708" max="8708" width="7.5703125" style="112" customWidth="1"/>
    <col min="8709" max="8709" width="42.140625" style="112" customWidth="1"/>
    <col min="8710" max="8710" width="0" style="112" hidden="1" customWidth="1"/>
    <col min="8711" max="8711" width="6.140625" style="112" customWidth="1"/>
    <col min="8712" max="8712" width="18.28515625" style="112" customWidth="1"/>
    <col min="8713" max="8713" width="31.5703125" style="112" customWidth="1"/>
    <col min="8714" max="8714" width="2.42578125" style="112" customWidth="1"/>
    <col min="8715" max="8715" width="10.85546875" style="112" customWidth="1"/>
    <col min="8716" max="8716" width="18.28515625" style="112" customWidth="1"/>
    <col min="8717" max="8717" width="12.7109375" style="112" customWidth="1"/>
    <col min="8718" max="8718" width="3.42578125" style="112" customWidth="1"/>
    <col min="8719" max="8719" width="14.5703125" style="112" customWidth="1"/>
    <col min="8720" max="8720" width="6.28515625" style="112" customWidth="1"/>
    <col min="8721" max="8721" width="13.42578125" style="112" customWidth="1"/>
    <col min="8722" max="8722" width="0" style="112" hidden="1" customWidth="1"/>
    <col min="8723" max="8960" width="9.140625" style="112"/>
    <col min="8961" max="8961" width="10" style="112" customWidth="1"/>
    <col min="8962" max="8962" width="13.42578125" style="112" customWidth="1"/>
    <col min="8963" max="8963" width="3.7109375" style="112" customWidth="1"/>
    <col min="8964" max="8964" width="7.5703125" style="112" customWidth="1"/>
    <col min="8965" max="8965" width="42.140625" style="112" customWidth="1"/>
    <col min="8966" max="8966" width="0" style="112" hidden="1" customWidth="1"/>
    <col min="8967" max="8967" width="6.140625" style="112" customWidth="1"/>
    <col min="8968" max="8968" width="18.28515625" style="112" customWidth="1"/>
    <col min="8969" max="8969" width="31.5703125" style="112" customWidth="1"/>
    <col min="8970" max="8970" width="2.42578125" style="112" customWidth="1"/>
    <col min="8971" max="8971" width="10.85546875" style="112" customWidth="1"/>
    <col min="8972" max="8972" width="18.28515625" style="112" customWidth="1"/>
    <col min="8973" max="8973" width="12.7109375" style="112" customWidth="1"/>
    <col min="8974" max="8974" width="3.42578125" style="112" customWidth="1"/>
    <col min="8975" max="8975" width="14.5703125" style="112" customWidth="1"/>
    <col min="8976" max="8976" width="6.28515625" style="112" customWidth="1"/>
    <col min="8977" max="8977" width="13.42578125" style="112" customWidth="1"/>
    <col min="8978" max="8978" width="0" style="112" hidden="1" customWidth="1"/>
    <col min="8979" max="9216" width="9.140625" style="112"/>
    <col min="9217" max="9217" width="10" style="112" customWidth="1"/>
    <col min="9218" max="9218" width="13.42578125" style="112" customWidth="1"/>
    <col min="9219" max="9219" width="3.7109375" style="112" customWidth="1"/>
    <col min="9220" max="9220" width="7.5703125" style="112" customWidth="1"/>
    <col min="9221" max="9221" width="42.140625" style="112" customWidth="1"/>
    <col min="9222" max="9222" width="0" style="112" hidden="1" customWidth="1"/>
    <col min="9223" max="9223" width="6.140625" style="112" customWidth="1"/>
    <col min="9224" max="9224" width="18.28515625" style="112" customWidth="1"/>
    <col min="9225" max="9225" width="31.5703125" style="112" customWidth="1"/>
    <col min="9226" max="9226" width="2.42578125" style="112" customWidth="1"/>
    <col min="9227" max="9227" width="10.85546875" style="112" customWidth="1"/>
    <col min="9228" max="9228" width="18.28515625" style="112" customWidth="1"/>
    <col min="9229" max="9229" width="12.7109375" style="112" customWidth="1"/>
    <col min="9230" max="9230" width="3.42578125" style="112" customWidth="1"/>
    <col min="9231" max="9231" width="14.5703125" style="112" customWidth="1"/>
    <col min="9232" max="9232" width="6.28515625" style="112" customWidth="1"/>
    <col min="9233" max="9233" width="13.42578125" style="112" customWidth="1"/>
    <col min="9234" max="9234" width="0" style="112" hidden="1" customWidth="1"/>
    <col min="9235" max="9472" width="9.140625" style="112"/>
    <col min="9473" max="9473" width="10" style="112" customWidth="1"/>
    <col min="9474" max="9474" width="13.42578125" style="112" customWidth="1"/>
    <col min="9475" max="9475" width="3.7109375" style="112" customWidth="1"/>
    <col min="9476" max="9476" width="7.5703125" style="112" customWidth="1"/>
    <col min="9477" max="9477" width="42.140625" style="112" customWidth="1"/>
    <col min="9478" max="9478" width="0" style="112" hidden="1" customWidth="1"/>
    <col min="9479" max="9479" width="6.140625" style="112" customWidth="1"/>
    <col min="9480" max="9480" width="18.28515625" style="112" customWidth="1"/>
    <col min="9481" max="9481" width="31.5703125" style="112" customWidth="1"/>
    <col min="9482" max="9482" width="2.42578125" style="112" customWidth="1"/>
    <col min="9483" max="9483" width="10.85546875" style="112" customWidth="1"/>
    <col min="9484" max="9484" width="18.28515625" style="112" customWidth="1"/>
    <col min="9485" max="9485" width="12.7109375" style="112" customWidth="1"/>
    <col min="9486" max="9486" width="3.42578125" style="112" customWidth="1"/>
    <col min="9487" max="9487" width="14.5703125" style="112" customWidth="1"/>
    <col min="9488" max="9488" width="6.28515625" style="112" customWidth="1"/>
    <col min="9489" max="9489" width="13.42578125" style="112" customWidth="1"/>
    <col min="9490" max="9490" width="0" style="112" hidden="1" customWidth="1"/>
    <col min="9491" max="9728" width="9.140625" style="112"/>
    <col min="9729" max="9729" width="10" style="112" customWidth="1"/>
    <col min="9730" max="9730" width="13.42578125" style="112" customWidth="1"/>
    <col min="9731" max="9731" width="3.7109375" style="112" customWidth="1"/>
    <col min="9732" max="9732" width="7.5703125" style="112" customWidth="1"/>
    <col min="9733" max="9733" width="42.140625" style="112" customWidth="1"/>
    <col min="9734" max="9734" width="0" style="112" hidden="1" customWidth="1"/>
    <col min="9735" max="9735" width="6.140625" style="112" customWidth="1"/>
    <col min="9736" max="9736" width="18.28515625" style="112" customWidth="1"/>
    <col min="9737" max="9737" width="31.5703125" style="112" customWidth="1"/>
    <col min="9738" max="9738" width="2.42578125" style="112" customWidth="1"/>
    <col min="9739" max="9739" width="10.85546875" style="112" customWidth="1"/>
    <col min="9740" max="9740" width="18.28515625" style="112" customWidth="1"/>
    <col min="9741" max="9741" width="12.7109375" style="112" customWidth="1"/>
    <col min="9742" max="9742" width="3.42578125" style="112" customWidth="1"/>
    <col min="9743" max="9743" width="14.5703125" style="112" customWidth="1"/>
    <col min="9744" max="9744" width="6.28515625" style="112" customWidth="1"/>
    <col min="9745" max="9745" width="13.42578125" style="112" customWidth="1"/>
    <col min="9746" max="9746" width="0" style="112" hidden="1" customWidth="1"/>
    <col min="9747" max="9984" width="9.140625" style="112"/>
    <col min="9985" max="9985" width="10" style="112" customWidth="1"/>
    <col min="9986" max="9986" width="13.42578125" style="112" customWidth="1"/>
    <col min="9987" max="9987" width="3.7109375" style="112" customWidth="1"/>
    <col min="9988" max="9988" width="7.5703125" style="112" customWidth="1"/>
    <col min="9989" max="9989" width="42.140625" style="112" customWidth="1"/>
    <col min="9990" max="9990" width="0" style="112" hidden="1" customWidth="1"/>
    <col min="9991" max="9991" width="6.140625" style="112" customWidth="1"/>
    <col min="9992" max="9992" width="18.28515625" style="112" customWidth="1"/>
    <col min="9993" max="9993" width="31.5703125" style="112" customWidth="1"/>
    <col min="9994" max="9994" width="2.42578125" style="112" customWidth="1"/>
    <col min="9995" max="9995" width="10.85546875" style="112" customWidth="1"/>
    <col min="9996" max="9996" width="18.28515625" style="112" customWidth="1"/>
    <col min="9997" max="9997" width="12.7109375" style="112" customWidth="1"/>
    <col min="9998" max="9998" width="3.42578125" style="112" customWidth="1"/>
    <col min="9999" max="9999" width="14.5703125" style="112" customWidth="1"/>
    <col min="10000" max="10000" width="6.28515625" style="112" customWidth="1"/>
    <col min="10001" max="10001" width="13.42578125" style="112" customWidth="1"/>
    <col min="10002" max="10002" width="0" style="112" hidden="1" customWidth="1"/>
    <col min="10003" max="10240" width="9.140625" style="112"/>
    <col min="10241" max="10241" width="10" style="112" customWidth="1"/>
    <col min="10242" max="10242" width="13.42578125" style="112" customWidth="1"/>
    <col min="10243" max="10243" width="3.7109375" style="112" customWidth="1"/>
    <col min="10244" max="10244" width="7.5703125" style="112" customWidth="1"/>
    <col min="10245" max="10245" width="42.140625" style="112" customWidth="1"/>
    <col min="10246" max="10246" width="0" style="112" hidden="1" customWidth="1"/>
    <col min="10247" max="10247" width="6.140625" style="112" customWidth="1"/>
    <col min="10248" max="10248" width="18.28515625" style="112" customWidth="1"/>
    <col min="10249" max="10249" width="31.5703125" style="112" customWidth="1"/>
    <col min="10250" max="10250" width="2.42578125" style="112" customWidth="1"/>
    <col min="10251" max="10251" width="10.85546875" style="112" customWidth="1"/>
    <col min="10252" max="10252" width="18.28515625" style="112" customWidth="1"/>
    <col min="10253" max="10253" width="12.7109375" style="112" customWidth="1"/>
    <col min="10254" max="10254" width="3.42578125" style="112" customWidth="1"/>
    <col min="10255" max="10255" width="14.5703125" style="112" customWidth="1"/>
    <col min="10256" max="10256" width="6.28515625" style="112" customWidth="1"/>
    <col min="10257" max="10257" width="13.42578125" style="112" customWidth="1"/>
    <col min="10258" max="10258" width="0" style="112" hidden="1" customWidth="1"/>
    <col min="10259" max="10496" width="9.140625" style="112"/>
    <col min="10497" max="10497" width="10" style="112" customWidth="1"/>
    <col min="10498" max="10498" width="13.42578125" style="112" customWidth="1"/>
    <col min="10499" max="10499" width="3.7109375" style="112" customWidth="1"/>
    <col min="10500" max="10500" width="7.5703125" style="112" customWidth="1"/>
    <col min="10501" max="10501" width="42.140625" style="112" customWidth="1"/>
    <col min="10502" max="10502" width="0" style="112" hidden="1" customWidth="1"/>
    <col min="10503" max="10503" width="6.140625" style="112" customWidth="1"/>
    <col min="10504" max="10504" width="18.28515625" style="112" customWidth="1"/>
    <col min="10505" max="10505" width="31.5703125" style="112" customWidth="1"/>
    <col min="10506" max="10506" width="2.42578125" style="112" customWidth="1"/>
    <col min="10507" max="10507" width="10.85546875" style="112" customWidth="1"/>
    <col min="10508" max="10508" width="18.28515625" style="112" customWidth="1"/>
    <col min="10509" max="10509" width="12.7109375" style="112" customWidth="1"/>
    <col min="10510" max="10510" width="3.42578125" style="112" customWidth="1"/>
    <col min="10511" max="10511" width="14.5703125" style="112" customWidth="1"/>
    <col min="10512" max="10512" width="6.28515625" style="112" customWidth="1"/>
    <col min="10513" max="10513" width="13.42578125" style="112" customWidth="1"/>
    <col min="10514" max="10514" width="0" style="112" hidden="1" customWidth="1"/>
    <col min="10515" max="10752" width="9.140625" style="112"/>
    <col min="10753" max="10753" width="10" style="112" customWidth="1"/>
    <col min="10754" max="10754" width="13.42578125" style="112" customWidth="1"/>
    <col min="10755" max="10755" width="3.7109375" style="112" customWidth="1"/>
    <col min="10756" max="10756" width="7.5703125" style="112" customWidth="1"/>
    <col min="10757" max="10757" width="42.140625" style="112" customWidth="1"/>
    <col min="10758" max="10758" width="0" style="112" hidden="1" customWidth="1"/>
    <col min="10759" max="10759" width="6.140625" style="112" customWidth="1"/>
    <col min="10760" max="10760" width="18.28515625" style="112" customWidth="1"/>
    <col min="10761" max="10761" width="31.5703125" style="112" customWidth="1"/>
    <col min="10762" max="10762" width="2.42578125" style="112" customWidth="1"/>
    <col min="10763" max="10763" width="10.85546875" style="112" customWidth="1"/>
    <col min="10764" max="10764" width="18.28515625" style="112" customWidth="1"/>
    <col min="10765" max="10765" width="12.7109375" style="112" customWidth="1"/>
    <col min="10766" max="10766" width="3.42578125" style="112" customWidth="1"/>
    <col min="10767" max="10767" width="14.5703125" style="112" customWidth="1"/>
    <col min="10768" max="10768" width="6.28515625" style="112" customWidth="1"/>
    <col min="10769" max="10769" width="13.42578125" style="112" customWidth="1"/>
    <col min="10770" max="10770" width="0" style="112" hidden="1" customWidth="1"/>
    <col min="10771" max="11008" width="9.140625" style="112"/>
    <col min="11009" max="11009" width="10" style="112" customWidth="1"/>
    <col min="11010" max="11010" width="13.42578125" style="112" customWidth="1"/>
    <col min="11011" max="11011" width="3.7109375" style="112" customWidth="1"/>
    <col min="11012" max="11012" width="7.5703125" style="112" customWidth="1"/>
    <col min="11013" max="11013" width="42.140625" style="112" customWidth="1"/>
    <col min="11014" max="11014" width="0" style="112" hidden="1" customWidth="1"/>
    <col min="11015" max="11015" width="6.140625" style="112" customWidth="1"/>
    <col min="11016" max="11016" width="18.28515625" style="112" customWidth="1"/>
    <col min="11017" max="11017" width="31.5703125" style="112" customWidth="1"/>
    <col min="11018" max="11018" width="2.42578125" style="112" customWidth="1"/>
    <col min="11019" max="11019" width="10.85546875" style="112" customWidth="1"/>
    <col min="11020" max="11020" width="18.28515625" style="112" customWidth="1"/>
    <col min="11021" max="11021" width="12.7109375" style="112" customWidth="1"/>
    <col min="11022" max="11022" width="3.42578125" style="112" customWidth="1"/>
    <col min="11023" max="11023" width="14.5703125" style="112" customWidth="1"/>
    <col min="11024" max="11024" width="6.28515625" style="112" customWidth="1"/>
    <col min="11025" max="11025" width="13.42578125" style="112" customWidth="1"/>
    <col min="11026" max="11026" width="0" style="112" hidden="1" customWidth="1"/>
    <col min="11027" max="11264" width="9.140625" style="112"/>
    <col min="11265" max="11265" width="10" style="112" customWidth="1"/>
    <col min="11266" max="11266" width="13.42578125" style="112" customWidth="1"/>
    <col min="11267" max="11267" width="3.7109375" style="112" customWidth="1"/>
    <col min="11268" max="11268" width="7.5703125" style="112" customWidth="1"/>
    <col min="11269" max="11269" width="42.140625" style="112" customWidth="1"/>
    <col min="11270" max="11270" width="0" style="112" hidden="1" customWidth="1"/>
    <col min="11271" max="11271" width="6.140625" style="112" customWidth="1"/>
    <col min="11272" max="11272" width="18.28515625" style="112" customWidth="1"/>
    <col min="11273" max="11273" width="31.5703125" style="112" customWidth="1"/>
    <col min="11274" max="11274" width="2.42578125" style="112" customWidth="1"/>
    <col min="11275" max="11275" width="10.85546875" style="112" customWidth="1"/>
    <col min="11276" max="11276" width="18.28515625" style="112" customWidth="1"/>
    <col min="11277" max="11277" width="12.7109375" style="112" customWidth="1"/>
    <col min="11278" max="11278" width="3.42578125" style="112" customWidth="1"/>
    <col min="11279" max="11279" width="14.5703125" style="112" customWidth="1"/>
    <col min="11280" max="11280" width="6.28515625" style="112" customWidth="1"/>
    <col min="11281" max="11281" width="13.42578125" style="112" customWidth="1"/>
    <col min="11282" max="11282" width="0" style="112" hidden="1" customWidth="1"/>
    <col min="11283" max="11520" width="9.140625" style="112"/>
    <col min="11521" max="11521" width="10" style="112" customWidth="1"/>
    <col min="11522" max="11522" width="13.42578125" style="112" customWidth="1"/>
    <col min="11523" max="11523" width="3.7109375" style="112" customWidth="1"/>
    <col min="11524" max="11524" width="7.5703125" style="112" customWidth="1"/>
    <col min="11525" max="11525" width="42.140625" style="112" customWidth="1"/>
    <col min="11526" max="11526" width="0" style="112" hidden="1" customWidth="1"/>
    <col min="11527" max="11527" width="6.140625" style="112" customWidth="1"/>
    <col min="11528" max="11528" width="18.28515625" style="112" customWidth="1"/>
    <col min="11529" max="11529" width="31.5703125" style="112" customWidth="1"/>
    <col min="11530" max="11530" width="2.42578125" style="112" customWidth="1"/>
    <col min="11531" max="11531" width="10.85546875" style="112" customWidth="1"/>
    <col min="11532" max="11532" width="18.28515625" style="112" customWidth="1"/>
    <col min="11533" max="11533" width="12.7109375" style="112" customWidth="1"/>
    <col min="11534" max="11534" width="3.42578125" style="112" customWidth="1"/>
    <col min="11535" max="11535" width="14.5703125" style="112" customWidth="1"/>
    <col min="11536" max="11536" width="6.28515625" style="112" customWidth="1"/>
    <col min="11537" max="11537" width="13.42578125" style="112" customWidth="1"/>
    <col min="11538" max="11538" width="0" style="112" hidden="1" customWidth="1"/>
    <col min="11539" max="11776" width="9.140625" style="112"/>
    <col min="11777" max="11777" width="10" style="112" customWidth="1"/>
    <col min="11778" max="11778" width="13.42578125" style="112" customWidth="1"/>
    <col min="11779" max="11779" width="3.7109375" style="112" customWidth="1"/>
    <col min="11780" max="11780" width="7.5703125" style="112" customWidth="1"/>
    <col min="11781" max="11781" width="42.140625" style="112" customWidth="1"/>
    <col min="11782" max="11782" width="0" style="112" hidden="1" customWidth="1"/>
    <col min="11783" max="11783" width="6.140625" style="112" customWidth="1"/>
    <col min="11784" max="11784" width="18.28515625" style="112" customWidth="1"/>
    <col min="11785" max="11785" width="31.5703125" style="112" customWidth="1"/>
    <col min="11786" max="11786" width="2.42578125" style="112" customWidth="1"/>
    <col min="11787" max="11787" width="10.85546875" style="112" customWidth="1"/>
    <col min="11788" max="11788" width="18.28515625" style="112" customWidth="1"/>
    <col min="11789" max="11789" width="12.7109375" style="112" customWidth="1"/>
    <col min="11790" max="11790" width="3.42578125" style="112" customWidth="1"/>
    <col min="11791" max="11791" width="14.5703125" style="112" customWidth="1"/>
    <col min="11792" max="11792" width="6.28515625" style="112" customWidth="1"/>
    <col min="11793" max="11793" width="13.42578125" style="112" customWidth="1"/>
    <col min="11794" max="11794" width="0" style="112" hidden="1" customWidth="1"/>
    <col min="11795" max="12032" width="9.140625" style="112"/>
    <col min="12033" max="12033" width="10" style="112" customWidth="1"/>
    <col min="12034" max="12034" width="13.42578125" style="112" customWidth="1"/>
    <col min="12035" max="12035" width="3.7109375" style="112" customWidth="1"/>
    <col min="12036" max="12036" width="7.5703125" style="112" customWidth="1"/>
    <col min="12037" max="12037" width="42.140625" style="112" customWidth="1"/>
    <col min="12038" max="12038" width="0" style="112" hidden="1" customWidth="1"/>
    <col min="12039" max="12039" width="6.140625" style="112" customWidth="1"/>
    <col min="12040" max="12040" width="18.28515625" style="112" customWidth="1"/>
    <col min="12041" max="12041" width="31.5703125" style="112" customWidth="1"/>
    <col min="12042" max="12042" width="2.42578125" style="112" customWidth="1"/>
    <col min="12043" max="12043" width="10.85546875" style="112" customWidth="1"/>
    <col min="12044" max="12044" width="18.28515625" style="112" customWidth="1"/>
    <col min="12045" max="12045" width="12.7109375" style="112" customWidth="1"/>
    <col min="12046" max="12046" width="3.42578125" style="112" customWidth="1"/>
    <col min="12047" max="12047" width="14.5703125" style="112" customWidth="1"/>
    <col min="12048" max="12048" width="6.28515625" style="112" customWidth="1"/>
    <col min="12049" max="12049" width="13.42578125" style="112" customWidth="1"/>
    <col min="12050" max="12050" width="0" style="112" hidden="1" customWidth="1"/>
    <col min="12051" max="12288" width="9.140625" style="112"/>
    <col min="12289" max="12289" width="10" style="112" customWidth="1"/>
    <col min="12290" max="12290" width="13.42578125" style="112" customWidth="1"/>
    <col min="12291" max="12291" width="3.7109375" style="112" customWidth="1"/>
    <col min="12292" max="12292" width="7.5703125" style="112" customWidth="1"/>
    <col min="12293" max="12293" width="42.140625" style="112" customWidth="1"/>
    <col min="12294" max="12294" width="0" style="112" hidden="1" customWidth="1"/>
    <col min="12295" max="12295" width="6.140625" style="112" customWidth="1"/>
    <col min="12296" max="12296" width="18.28515625" style="112" customWidth="1"/>
    <col min="12297" max="12297" width="31.5703125" style="112" customWidth="1"/>
    <col min="12298" max="12298" width="2.42578125" style="112" customWidth="1"/>
    <col min="12299" max="12299" width="10.85546875" style="112" customWidth="1"/>
    <col min="12300" max="12300" width="18.28515625" style="112" customWidth="1"/>
    <col min="12301" max="12301" width="12.7109375" style="112" customWidth="1"/>
    <col min="12302" max="12302" width="3.42578125" style="112" customWidth="1"/>
    <col min="12303" max="12303" width="14.5703125" style="112" customWidth="1"/>
    <col min="12304" max="12304" width="6.28515625" style="112" customWidth="1"/>
    <col min="12305" max="12305" width="13.42578125" style="112" customWidth="1"/>
    <col min="12306" max="12306" width="0" style="112" hidden="1" customWidth="1"/>
    <col min="12307" max="12544" width="9.140625" style="112"/>
    <col min="12545" max="12545" width="10" style="112" customWidth="1"/>
    <col min="12546" max="12546" width="13.42578125" style="112" customWidth="1"/>
    <col min="12547" max="12547" width="3.7109375" style="112" customWidth="1"/>
    <col min="12548" max="12548" width="7.5703125" style="112" customWidth="1"/>
    <col min="12549" max="12549" width="42.140625" style="112" customWidth="1"/>
    <col min="12550" max="12550" width="0" style="112" hidden="1" customWidth="1"/>
    <col min="12551" max="12551" width="6.140625" style="112" customWidth="1"/>
    <col min="12552" max="12552" width="18.28515625" style="112" customWidth="1"/>
    <col min="12553" max="12553" width="31.5703125" style="112" customWidth="1"/>
    <col min="12554" max="12554" width="2.42578125" style="112" customWidth="1"/>
    <col min="12555" max="12555" width="10.85546875" style="112" customWidth="1"/>
    <col min="12556" max="12556" width="18.28515625" style="112" customWidth="1"/>
    <col min="12557" max="12557" width="12.7109375" style="112" customWidth="1"/>
    <col min="12558" max="12558" width="3.42578125" style="112" customWidth="1"/>
    <col min="12559" max="12559" width="14.5703125" style="112" customWidth="1"/>
    <col min="12560" max="12560" width="6.28515625" style="112" customWidth="1"/>
    <col min="12561" max="12561" width="13.42578125" style="112" customWidth="1"/>
    <col min="12562" max="12562" width="0" style="112" hidden="1" customWidth="1"/>
    <col min="12563" max="12800" width="9.140625" style="112"/>
    <col min="12801" max="12801" width="10" style="112" customWidth="1"/>
    <col min="12802" max="12802" width="13.42578125" style="112" customWidth="1"/>
    <col min="12803" max="12803" width="3.7109375" style="112" customWidth="1"/>
    <col min="12804" max="12804" width="7.5703125" style="112" customWidth="1"/>
    <col min="12805" max="12805" width="42.140625" style="112" customWidth="1"/>
    <col min="12806" max="12806" width="0" style="112" hidden="1" customWidth="1"/>
    <col min="12807" max="12807" width="6.140625" style="112" customWidth="1"/>
    <col min="12808" max="12808" width="18.28515625" style="112" customWidth="1"/>
    <col min="12809" max="12809" width="31.5703125" style="112" customWidth="1"/>
    <col min="12810" max="12810" width="2.42578125" style="112" customWidth="1"/>
    <col min="12811" max="12811" width="10.85546875" style="112" customWidth="1"/>
    <col min="12812" max="12812" width="18.28515625" style="112" customWidth="1"/>
    <col min="12813" max="12813" width="12.7109375" style="112" customWidth="1"/>
    <col min="12814" max="12814" width="3.42578125" style="112" customWidth="1"/>
    <col min="12815" max="12815" width="14.5703125" style="112" customWidth="1"/>
    <col min="12816" max="12816" width="6.28515625" style="112" customWidth="1"/>
    <col min="12817" max="12817" width="13.42578125" style="112" customWidth="1"/>
    <col min="12818" max="12818" width="0" style="112" hidden="1" customWidth="1"/>
    <col min="12819" max="13056" width="9.140625" style="112"/>
    <col min="13057" max="13057" width="10" style="112" customWidth="1"/>
    <col min="13058" max="13058" width="13.42578125" style="112" customWidth="1"/>
    <col min="13059" max="13059" width="3.7109375" style="112" customWidth="1"/>
    <col min="13060" max="13060" width="7.5703125" style="112" customWidth="1"/>
    <col min="13061" max="13061" width="42.140625" style="112" customWidth="1"/>
    <col min="13062" max="13062" width="0" style="112" hidden="1" customWidth="1"/>
    <col min="13063" max="13063" width="6.140625" style="112" customWidth="1"/>
    <col min="13064" max="13064" width="18.28515625" style="112" customWidth="1"/>
    <col min="13065" max="13065" width="31.5703125" style="112" customWidth="1"/>
    <col min="13066" max="13066" width="2.42578125" style="112" customWidth="1"/>
    <col min="13067" max="13067" width="10.85546875" style="112" customWidth="1"/>
    <col min="13068" max="13068" width="18.28515625" style="112" customWidth="1"/>
    <col min="13069" max="13069" width="12.7109375" style="112" customWidth="1"/>
    <col min="13070" max="13070" width="3.42578125" style="112" customWidth="1"/>
    <col min="13071" max="13071" width="14.5703125" style="112" customWidth="1"/>
    <col min="13072" max="13072" width="6.28515625" style="112" customWidth="1"/>
    <col min="13073" max="13073" width="13.42578125" style="112" customWidth="1"/>
    <col min="13074" max="13074" width="0" style="112" hidden="1" customWidth="1"/>
    <col min="13075" max="13312" width="9.140625" style="112"/>
    <col min="13313" max="13313" width="10" style="112" customWidth="1"/>
    <col min="13314" max="13314" width="13.42578125" style="112" customWidth="1"/>
    <col min="13315" max="13315" width="3.7109375" style="112" customWidth="1"/>
    <col min="13316" max="13316" width="7.5703125" style="112" customWidth="1"/>
    <col min="13317" max="13317" width="42.140625" style="112" customWidth="1"/>
    <col min="13318" max="13318" width="0" style="112" hidden="1" customWidth="1"/>
    <col min="13319" max="13319" width="6.140625" style="112" customWidth="1"/>
    <col min="13320" max="13320" width="18.28515625" style="112" customWidth="1"/>
    <col min="13321" max="13321" width="31.5703125" style="112" customWidth="1"/>
    <col min="13322" max="13322" width="2.42578125" style="112" customWidth="1"/>
    <col min="13323" max="13323" width="10.85546875" style="112" customWidth="1"/>
    <col min="13324" max="13324" width="18.28515625" style="112" customWidth="1"/>
    <col min="13325" max="13325" width="12.7109375" style="112" customWidth="1"/>
    <col min="13326" max="13326" width="3.42578125" style="112" customWidth="1"/>
    <col min="13327" max="13327" width="14.5703125" style="112" customWidth="1"/>
    <col min="13328" max="13328" width="6.28515625" style="112" customWidth="1"/>
    <col min="13329" max="13329" width="13.42578125" style="112" customWidth="1"/>
    <col min="13330" max="13330" width="0" style="112" hidden="1" customWidth="1"/>
    <col min="13331" max="13568" width="9.140625" style="112"/>
    <col min="13569" max="13569" width="10" style="112" customWidth="1"/>
    <col min="13570" max="13570" width="13.42578125" style="112" customWidth="1"/>
    <col min="13571" max="13571" width="3.7109375" style="112" customWidth="1"/>
    <col min="13572" max="13572" width="7.5703125" style="112" customWidth="1"/>
    <col min="13573" max="13573" width="42.140625" style="112" customWidth="1"/>
    <col min="13574" max="13574" width="0" style="112" hidden="1" customWidth="1"/>
    <col min="13575" max="13575" width="6.140625" style="112" customWidth="1"/>
    <col min="13576" max="13576" width="18.28515625" style="112" customWidth="1"/>
    <col min="13577" max="13577" width="31.5703125" style="112" customWidth="1"/>
    <col min="13578" max="13578" width="2.42578125" style="112" customWidth="1"/>
    <col min="13579" max="13579" width="10.85546875" style="112" customWidth="1"/>
    <col min="13580" max="13580" width="18.28515625" style="112" customWidth="1"/>
    <col min="13581" max="13581" width="12.7109375" style="112" customWidth="1"/>
    <col min="13582" max="13582" width="3.42578125" style="112" customWidth="1"/>
    <col min="13583" max="13583" width="14.5703125" style="112" customWidth="1"/>
    <col min="13584" max="13584" width="6.28515625" style="112" customWidth="1"/>
    <col min="13585" max="13585" width="13.42578125" style="112" customWidth="1"/>
    <col min="13586" max="13586" width="0" style="112" hidden="1" customWidth="1"/>
    <col min="13587" max="13824" width="9.140625" style="112"/>
    <col min="13825" max="13825" width="10" style="112" customWidth="1"/>
    <col min="13826" max="13826" width="13.42578125" style="112" customWidth="1"/>
    <col min="13827" max="13827" width="3.7109375" style="112" customWidth="1"/>
    <col min="13828" max="13828" width="7.5703125" style="112" customWidth="1"/>
    <col min="13829" max="13829" width="42.140625" style="112" customWidth="1"/>
    <col min="13830" max="13830" width="0" style="112" hidden="1" customWidth="1"/>
    <col min="13831" max="13831" width="6.140625" style="112" customWidth="1"/>
    <col min="13832" max="13832" width="18.28515625" style="112" customWidth="1"/>
    <col min="13833" max="13833" width="31.5703125" style="112" customWidth="1"/>
    <col min="13834" max="13834" width="2.42578125" style="112" customWidth="1"/>
    <col min="13835" max="13835" width="10.85546875" style="112" customWidth="1"/>
    <col min="13836" max="13836" width="18.28515625" style="112" customWidth="1"/>
    <col min="13837" max="13837" width="12.7109375" style="112" customWidth="1"/>
    <col min="13838" max="13838" width="3.42578125" style="112" customWidth="1"/>
    <col min="13839" max="13839" width="14.5703125" style="112" customWidth="1"/>
    <col min="13840" max="13840" width="6.28515625" style="112" customWidth="1"/>
    <col min="13841" max="13841" width="13.42578125" style="112" customWidth="1"/>
    <col min="13842" max="13842" width="0" style="112" hidden="1" customWidth="1"/>
    <col min="13843" max="14080" width="9.140625" style="112"/>
    <col min="14081" max="14081" width="10" style="112" customWidth="1"/>
    <col min="14082" max="14082" width="13.42578125" style="112" customWidth="1"/>
    <col min="14083" max="14083" width="3.7109375" style="112" customWidth="1"/>
    <col min="14084" max="14084" width="7.5703125" style="112" customWidth="1"/>
    <col min="14085" max="14085" width="42.140625" style="112" customWidth="1"/>
    <col min="14086" max="14086" width="0" style="112" hidden="1" customWidth="1"/>
    <col min="14087" max="14087" width="6.140625" style="112" customWidth="1"/>
    <col min="14088" max="14088" width="18.28515625" style="112" customWidth="1"/>
    <col min="14089" max="14089" width="31.5703125" style="112" customWidth="1"/>
    <col min="14090" max="14090" width="2.42578125" style="112" customWidth="1"/>
    <col min="14091" max="14091" width="10.85546875" style="112" customWidth="1"/>
    <col min="14092" max="14092" width="18.28515625" style="112" customWidth="1"/>
    <col min="14093" max="14093" width="12.7109375" style="112" customWidth="1"/>
    <col min="14094" max="14094" width="3.42578125" style="112" customWidth="1"/>
    <col min="14095" max="14095" width="14.5703125" style="112" customWidth="1"/>
    <col min="14096" max="14096" width="6.28515625" style="112" customWidth="1"/>
    <col min="14097" max="14097" width="13.42578125" style="112" customWidth="1"/>
    <col min="14098" max="14098" width="0" style="112" hidden="1" customWidth="1"/>
    <col min="14099" max="14336" width="9.140625" style="112"/>
    <col min="14337" max="14337" width="10" style="112" customWidth="1"/>
    <col min="14338" max="14338" width="13.42578125" style="112" customWidth="1"/>
    <col min="14339" max="14339" width="3.7109375" style="112" customWidth="1"/>
    <col min="14340" max="14340" width="7.5703125" style="112" customWidth="1"/>
    <col min="14341" max="14341" width="42.140625" style="112" customWidth="1"/>
    <col min="14342" max="14342" width="0" style="112" hidden="1" customWidth="1"/>
    <col min="14343" max="14343" width="6.140625" style="112" customWidth="1"/>
    <col min="14344" max="14344" width="18.28515625" style="112" customWidth="1"/>
    <col min="14345" max="14345" width="31.5703125" style="112" customWidth="1"/>
    <col min="14346" max="14346" width="2.42578125" style="112" customWidth="1"/>
    <col min="14347" max="14347" width="10.85546875" style="112" customWidth="1"/>
    <col min="14348" max="14348" width="18.28515625" style="112" customWidth="1"/>
    <col min="14349" max="14349" width="12.7109375" style="112" customWidth="1"/>
    <col min="14350" max="14350" width="3.42578125" style="112" customWidth="1"/>
    <col min="14351" max="14351" width="14.5703125" style="112" customWidth="1"/>
    <col min="14352" max="14352" width="6.28515625" style="112" customWidth="1"/>
    <col min="14353" max="14353" width="13.42578125" style="112" customWidth="1"/>
    <col min="14354" max="14354" width="0" style="112" hidden="1" customWidth="1"/>
    <col min="14355" max="14592" width="9.140625" style="112"/>
    <col min="14593" max="14593" width="10" style="112" customWidth="1"/>
    <col min="14594" max="14594" width="13.42578125" style="112" customWidth="1"/>
    <col min="14595" max="14595" width="3.7109375" style="112" customWidth="1"/>
    <col min="14596" max="14596" width="7.5703125" style="112" customWidth="1"/>
    <col min="14597" max="14597" width="42.140625" style="112" customWidth="1"/>
    <col min="14598" max="14598" width="0" style="112" hidden="1" customWidth="1"/>
    <col min="14599" max="14599" width="6.140625" style="112" customWidth="1"/>
    <col min="14600" max="14600" width="18.28515625" style="112" customWidth="1"/>
    <col min="14601" max="14601" width="31.5703125" style="112" customWidth="1"/>
    <col min="14602" max="14602" width="2.42578125" style="112" customWidth="1"/>
    <col min="14603" max="14603" width="10.85546875" style="112" customWidth="1"/>
    <col min="14604" max="14604" width="18.28515625" style="112" customWidth="1"/>
    <col min="14605" max="14605" width="12.7109375" style="112" customWidth="1"/>
    <col min="14606" max="14606" width="3.42578125" style="112" customWidth="1"/>
    <col min="14607" max="14607" width="14.5703125" style="112" customWidth="1"/>
    <col min="14608" max="14608" width="6.28515625" style="112" customWidth="1"/>
    <col min="14609" max="14609" width="13.42578125" style="112" customWidth="1"/>
    <col min="14610" max="14610" width="0" style="112" hidden="1" customWidth="1"/>
    <col min="14611" max="14848" width="9.140625" style="112"/>
    <col min="14849" max="14849" width="10" style="112" customWidth="1"/>
    <col min="14850" max="14850" width="13.42578125" style="112" customWidth="1"/>
    <col min="14851" max="14851" width="3.7109375" style="112" customWidth="1"/>
    <col min="14852" max="14852" width="7.5703125" style="112" customWidth="1"/>
    <col min="14853" max="14853" width="42.140625" style="112" customWidth="1"/>
    <col min="14854" max="14854" width="0" style="112" hidden="1" customWidth="1"/>
    <col min="14855" max="14855" width="6.140625" style="112" customWidth="1"/>
    <col min="14856" max="14856" width="18.28515625" style="112" customWidth="1"/>
    <col min="14857" max="14857" width="31.5703125" style="112" customWidth="1"/>
    <col min="14858" max="14858" width="2.42578125" style="112" customWidth="1"/>
    <col min="14859" max="14859" width="10.85546875" style="112" customWidth="1"/>
    <col min="14860" max="14860" width="18.28515625" style="112" customWidth="1"/>
    <col min="14861" max="14861" width="12.7109375" style="112" customWidth="1"/>
    <col min="14862" max="14862" width="3.42578125" style="112" customWidth="1"/>
    <col min="14863" max="14863" width="14.5703125" style="112" customWidth="1"/>
    <col min="14864" max="14864" width="6.28515625" style="112" customWidth="1"/>
    <col min="14865" max="14865" width="13.42578125" style="112" customWidth="1"/>
    <col min="14866" max="14866" width="0" style="112" hidden="1" customWidth="1"/>
    <col min="14867" max="15104" width="9.140625" style="112"/>
    <col min="15105" max="15105" width="10" style="112" customWidth="1"/>
    <col min="15106" max="15106" width="13.42578125" style="112" customWidth="1"/>
    <col min="15107" max="15107" width="3.7109375" style="112" customWidth="1"/>
    <col min="15108" max="15108" width="7.5703125" style="112" customWidth="1"/>
    <col min="15109" max="15109" width="42.140625" style="112" customWidth="1"/>
    <col min="15110" max="15110" width="0" style="112" hidden="1" customWidth="1"/>
    <col min="15111" max="15111" width="6.140625" style="112" customWidth="1"/>
    <col min="15112" max="15112" width="18.28515625" style="112" customWidth="1"/>
    <col min="15113" max="15113" width="31.5703125" style="112" customWidth="1"/>
    <col min="15114" max="15114" width="2.42578125" style="112" customWidth="1"/>
    <col min="15115" max="15115" width="10.85546875" style="112" customWidth="1"/>
    <col min="15116" max="15116" width="18.28515625" style="112" customWidth="1"/>
    <col min="15117" max="15117" width="12.7109375" style="112" customWidth="1"/>
    <col min="15118" max="15118" width="3.42578125" style="112" customWidth="1"/>
    <col min="15119" max="15119" width="14.5703125" style="112" customWidth="1"/>
    <col min="15120" max="15120" width="6.28515625" style="112" customWidth="1"/>
    <col min="15121" max="15121" width="13.42578125" style="112" customWidth="1"/>
    <col min="15122" max="15122" width="0" style="112" hidden="1" customWidth="1"/>
    <col min="15123" max="15360" width="9.140625" style="112"/>
    <col min="15361" max="15361" width="10" style="112" customWidth="1"/>
    <col min="15362" max="15362" width="13.42578125" style="112" customWidth="1"/>
    <col min="15363" max="15363" width="3.7109375" style="112" customWidth="1"/>
    <col min="15364" max="15364" width="7.5703125" style="112" customWidth="1"/>
    <col min="15365" max="15365" width="42.140625" style="112" customWidth="1"/>
    <col min="15366" max="15366" width="0" style="112" hidden="1" customWidth="1"/>
    <col min="15367" max="15367" width="6.140625" style="112" customWidth="1"/>
    <col min="15368" max="15368" width="18.28515625" style="112" customWidth="1"/>
    <col min="15369" max="15369" width="31.5703125" style="112" customWidth="1"/>
    <col min="15370" max="15370" width="2.42578125" style="112" customWidth="1"/>
    <col min="15371" max="15371" width="10.85546875" style="112" customWidth="1"/>
    <col min="15372" max="15372" width="18.28515625" style="112" customWidth="1"/>
    <col min="15373" max="15373" width="12.7109375" style="112" customWidth="1"/>
    <col min="15374" max="15374" width="3.42578125" style="112" customWidth="1"/>
    <col min="15375" max="15375" width="14.5703125" style="112" customWidth="1"/>
    <col min="15376" max="15376" width="6.28515625" style="112" customWidth="1"/>
    <col min="15377" max="15377" width="13.42578125" style="112" customWidth="1"/>
    <col min="15378" max="15378" width="0" style="112" hidden="1" customWidth="1"/>
    <col min="15379" max="15616" width="9.140625" style="112"/>
    <col min="15617" max="15617" width="10" style="112" customWidth="1"/>
    <col min="15618" max="15618" width="13.42578125" style="112" customWidth="1"/>
    <col min="15619" max="15619" width="3.7109375" style="112" customWidth="1"/>
    <col min="15620" max="15620" width="7.5703125" style="112" customWidth="1"/>
    <col min="15621" max="15621" width="42.140625" style="112" customWidth="1"/>
    <col min="15622" max="15622" width="0" style="112" hidden="1" customWidth="1"/>
    <col min="15623" max="15623" width="6.140625" style="112" customWidth="1"/>
    <col min="15624" max="15624" width="18.28515625" style="112" customWidth="1"/>
    <col min="15625" max="15625" width="31.5703125" style="112" customWidth="1"/>
    <col min="15626" max="15626" width="2.42578125" style="112" customWidth="1"/>
    <col min="15627" max="15627" width="10.85546875" style="112" customWidth="1"/>
    <col min="15628" max="15628" width="18.28515625" style="112" customWidth="1"/>
    <col min="15629" max="15629" width="12.7109375" style="112" customWidth="1"/>
    <col min="15630" max="15630" width="3.42578125" style="112" customWidth="1"/>
    <col min="15631" max="15631" width="14.5703125" style="112" customWidth="1"/>
    <col min="15632" max="15632" width="6.28515625" style="112" customWidth="1"/>
    <col min="15633" max="15633" width="13.42578125" style="112" customWidth="1"/>
    <col min="15634" max="15634" width="0" style="112" hidden="1" customWidth="1"/>
    <col min="15635" max="15872" width="9.140625" style="112"/>
    <col min="15873" max="15873" width="10" style="112" customWidth="1"/>
    <col min="15874" max="15874" width="13.42578125" style="112" customWidth="1"/>
    <col min="15875" max="15875" width="3.7109375" style="112" customWidth="1"/>
    <col min="15876" max="15876" width="7.5703125" style="112" customWidth="1"/>
    <col min="15877" max="15877" width="42.140625" style="112" customWidth="1"/>
    <col min="15878" max="15878" width="0" style="112" hidden="1" customWidth="1"/>
    <col min="15879" max="15879" width="6.140625" style="112" customWidth="1"/>
    <col min="15880" max="15880" width="18.28515625" style="112" customWidth="1"/>
    <col min="15881" max="15881" width="31.5703125" style="112" customWidth="1"/>
    <col min="15882" max="15882" width="2.42578125" style="112" customWidth="1"/>
    <col min="15883" max="15883" width="10.85546875" style="112" customWidth="1"/>
    <col min="15884" max="15884" width="18.28515625" style="112" customWidth="1"/>
    <col min="15885" max="15885" width="12.7109375" style="112" customWidth="1"/>
    <col min="15886" max="15886" width="3.42578125" style="112" customWidth="1"/>
    <col min="15887" max="15887" width="14.5703125" style="112" customWidth="1"/>
    <col min="15888" max="15888" width="6.28515625" style="112" customWidth="1"/>
    <col min="15889" max="15889" width="13.42578125" style="112" customWidth="1"/>
    <col min="15890" max="15890" width="0" style="112" hidden="1" customWidth="1"/>
    <col min="15891" max="16128" width="9.140625" style="112"/>
    <col min="16129" max="16129" width="10" style="112" customWidth="1"/>
    <col min="16130" max="16130" width="13.42578125" style="112" customWidth="1"/>
    <col min="16131" max="16131" width="3.7109375" style="112" customWidth="1"/>
    <col min="16132" max="16132" width="7.5703125" style="112" customWidth="1"/>
    <col min="16133" max="16133" width="42.140625" style="112" customWidth="1"/>
    <col min="16134" max="16134" width="0" style="112" hidden="1" customWidth="1"/>
    <col min="16135" max="16135" width="6.140625" style="112" customWidth="1"/>
    <col min="16136" max="16136" width="18.28515625" style="112" customWidth="1"/>
    <col min="16137" max="16137" width="31.5703125" style="112" customWidth="1"/>
    <col min="16138" max="16138" width="2.42578125" style="112" customWidth="1"/>
    <col min="16139" max="16139" width="10.85546875" style="112" customWidth="1"/>
    <col min="16140" max="16140" width="18.28515625" style="112" customWidth="1"/>
    <col min="16141" max="16141" width="12.7109375" style="112" customWidth="1"/>
    <col min="16142" max="16142" width="3.42578125" style="112" customWidth="1"/>
    <col min="16143" max="16143" width="14.5703125" style="112" customWidth="1"/>
    <col min="16144" max="16144" width="6.28515625" style="112" customWidth="1"/>
    <col min="16145" max="16145" width="13.42578125" style="112" customWidth="1"/>
    <col min="16146" max="16146" width="0" style="112" hidden="1" customWidth="1"/>
    <col min="16147" max="16384" width="9.140625" style="112"/>
  </cols>
  <sheetData>
    <row r="1" spans="1:17" ht="27.6" customHeight="1" x14ac:dyDescent="0.2">
      <c r="A1" s="127" t="s">
        <v>126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7.100000000000001" customHeight="1" x14ac:dyDescent="0.2">
      <c r="J2" s="129">
        <v>44193.330128743757</v>
      </c>
      <c r="K2" s="128"/>
      <c r="L2" s="128"/>
      <c r="M2" s="128"/>
      <c r="N2" s="128"/>
      <c r="O2" s="128"/>
      <c r="P2" s="128"/>
    </row>
    <row r="3" spans="1:17" ht="3.2" customHeight="1" x14ac:dyDescent="0.2"/>
    <row r="4" spans="1:17" ht="17.100000000000001" customHeight="1" x14ac:dyDescent="0.2">
      <c r="N4" s="130" t="s">
        <v>167</v>
      </c>
      <c r="O4" s="128"/>
      <c r="P4" s="128"/>
    </row>
    <row r="5" spans="1:17" ht="23.1" customHeight="1" x14ac:dyDescent="0.2">
      <c r="A5" s="131" t="s">
        <v>127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</row>
    <row r="6" spans="1:17" ht="9.9499999999999993" customHeight="1" x14ac:dyDescent="0.2"/>
    <row r="7" spans="1:17" ht="15.75" x14ac:dyDescent="0.2">
      <c r="A7" s="113" t="s">
        <v>44</v>
      </c>
      <c r="B7" s="113" t="s">
        <v>45</v>
      </c>
      <c r="C7" s="126" t="s">
        <v>46</v>
      </c>
      <c r="D7" s="117"/>
      <c r="E7" s="113" t="s">
        <v>47</v>
      </c>
      <c r="G7" s="113" t="s">
        <v>48</v>
      </c>
      <c r="H7" s="113" t="s">
        <v>49</v>
      </c>
      <c r="I7" s="126" t="s">
        <v>50</v>
      </c>
      <c r="J7" s="117"/>
      <c r="K7" s="113" t="s">
        <v>51</v>
      </c>
      <c r="L7" s="113" t="s">
        <v>49</v>
      </c>
      <c r="M7" s="126" t="s">
        <v>128</v>
      </c>
      <c r="N7" s="117"/>
      <c r="O7" s="113" t="s">
        <v>52</v>
      </c>
      <c r="P7" s="126" t="s">
        <v>53</v>
      </c>
      <c r="Q7" s="117"/>
    </row>
    <row r="8" spans="1:17" ht="25.5" outlineLevel="1" x14ac:dyDescent="0.2">
      <c r="A8" s="118">
        <v>74620</v>
      </c>
      <c r="B8" s="118">
        <v>74620</v>
      </c>
      <c r="C8" s="120">
        <v>44118.798728819442</v>
      </c>
      <c r="D8" s="117"/>
      <c r="E8" s="111" t="s">
        <v>112</v>
      </c>
      <c r="G8" s="111" t="s">
        <v>73</v>
      </c>
      <c r="H8" s="106">
        <v>233</v>
      </c>
      <c r="I8" s="121" t="s">
        <v>113</v>
      </c>
      <c r="J8" s="117"/>
      <c r="K8" s="107">
        <v>174267</v>
      </c>
      <c r="L8" s="106">
        <v>233</v>
      </c>
      <c r="M8" s="122">
        <v>4427033</v>
      </c>
      <c r="N8" s="117"/>
      <c r="O8" s="111" t="s">
        <v>55</v>
      </c>
      <c r="P8" s="121" t="s">
        <v>56</v>
      </c>
      <c r="Q8" s="117"/>
    </row>
    <row r="9" spans="1:17" ht="15" x14ac:dyDescent="0.2">
      <c r="A9" s="119"/>
      <c r="B9" s="119"/>
      <c r="C9" s="123" t="s">
        <v>6</v>
      </c>
      <c r="D9" s="117"/>
      <c r="E9" s="110"/>
      <c r="G9" s="110"/>
      <c r="H9" s="108">
        <v>233</v>
      </c>
      <c r="I9" s="124"/>
      <c r="J9" s="117"/>
      <c r="K9" s="110"/>
      <c r="L9" s="108">
        <v>233</v>
      </c>
      <c r="M9" s="124"/>
      <c r="N9" s="117"/>
      <c r="O9" s="110"/>
      <c r="P9" s="124"/>
      <c r="Q9" s="117"/>
    </row>
    <row r="10" spans="1:17" ht="25.5" outlineLevel="1" x14ac:dyDescent="0.2">
      <c r="A10" s="118">
        <v>74848</v>
      </c>
      <c r="B10" s="118">
        <v>74848</v>
      </c>
      <c r="C10" s="120">
        <v>44131.520330555555</v>
      </c>
      <c r="D10" s="117"/>
      <c r="E10" s="111" t="s">
        <v>163</v>
      </c>
      <c r="G10" s="111" t="s">
        <v>73</v>
      </c>
      <c r="H10" s="106">
        <v>500000</v>
      </c>
      <c r="I10" s="121" t="s">
        <v>164</v>
      </c>
      <c r="J10" s="117"/>
      <c r="K10" s="107">
        <v>174232</v>
      </c>
      <c r="L10" s="106">
        <v>500000</v>
      </c>
      <c r="M10" s="122">
        <v>5130100</v>
      </c>
      <c r="N10" s="117"/>
      <c r="O10" s="111" t="s">
        <v>55</v>
      </c>
      <c r="P10" s="121" t="s">
        <v>56</v>
      </c>
      <c r="Q10" s="117"/>
    </row>
    <row r="11" spans="1:17" ht="15" x14ac:dyDescent="0.2">
      <c r="A11" s="119"/>
      <c r="B11" s="119"/>
      <c r="C11" s="123" t="s">
        <v>6</v>
      </c>
      <c r="D11" s="117"/>
      <c r="E11" s="110"/>
      <c r="G11" s="110"/>
      <c r="H11" s="108">
        <v>500000</v>
      </c>
      <c r="I11" s="124"/>
      <c r="J11" s="117"/>
      <c r="K11" s="110"/>
      <c r="L11" s="108">
        <v>500000</v>
      </c>
      <c r="M11" s="124"/>
      <c r="N11" s="117"/>
      <c r="O11" s="110"/>
      <c r="P11" s="124"/>
      <c r="Q11" s="117"/>
    </row>
    <row r="12" spans="1:17" ht="25.5" outlineLevel="1" x14ac:dyDescent="0.2">
      <c r="A12" s="118">
        <v>74895</v>
      </c>
      <c r="B12" s="118">
        <v>74895</v>
      </c>
      <c r="C12" s="120">
        <v>44133.420506863426</v>
      </c>
      <c r="D12" s="117"/>
      <c r="E12" s="111" t="s">
        <v>151</v>
      </c>
      <c r="G12" s="111" t="s">
        <v>73</v>
      </c>
      <c r="H12" s="106">
        <v>12510</v>
      </c>
      <c r="I12" s="121" t="s">
        <v>139</v>
      </c>
      <c r="J12" s="117"/>
      <c r="K12" s="107">
        <v>174267</v>
      </c>
      <c r="L12" s="106">
        <v>12510</v>
      </c>
      <c r="M12" s="122">
        <v>4427033</v>
      </c>
      <c r="N12" s="117"/>
      <c r="O12" s="111" t="s">
        <v>55</v>
      </c>
      <c r="P12" s="121" t="s">
        <v>56</v>
      </c>
      <c r="Q12" s="117"/>
    </row>
    <row r="13" spans="1:17" ht="15" x14ac:dyDescent="0.2">
      <c r="A13" s="119"/>
      <c r="B13" s="119"/>
      <c r="C13" s="123" t="s">
        <v>6</v>
      </c>
      <c r="D13" s="117"/>
      <c r="E13" s="110"/>
      <c r="G13" s="110"/>
      <c r="H13" s="108">
        <v>12510</v>
      </c>
      <c r="I13" s="124"/>
      <c r="J13" s="117"/>
      <c r="K13" s="110"/>
      <c r="L13" s="108">
        <v>12510</v>
      </c>
      <c r="M13" s="124"/>
      <c r="N13" s="117"/>
      <c r="O13" s="110"/>
      <c r="P13" s="124"/>
      <c r="Q13" s="117"/>
    </row>
    <row r="14" spans="1:17" ht="25.5" outlineLevel="1" x14ac:dyDescent="0.2">
      <c r="A14" s="118">
        <v>74921</v>
      </c>
      <c r="B14" s="118">
        <v>74921</v>
      </c>
      <c r="C14" s="120">
        <v>44133.710966782404</v>
      </c>
      <c r="D14" s="117"/>
      <c r="E14" s="111" t="s">
        <v>163</v>
      </c>
      <c r="G14" s="111" t="s">
        <v>73</v>
      </c>
      <c r="H14" s="106">
        <v>13556.98</v>
      </c>
      <c r="I14" s="121" t="s">
        <v>164</v>
      </c>
      <c r="J14" s="117"/>
      <c r="K14" s="107">
        <v>174250</v>
      </c>
      <c r="L14" s="106">
        <v>13556.98</v>
      </c>
      <c r="M14" s="122">
        <v>4377084</v>
      </c>
      <c r="N14" s="117"/>
      <c r="O14" s="111" t="s">
        <v>55</v>
      </c>
      <c r="P14" s="121" t="s">
        <v>56</v>
      </c>
      <c r="Q14" s="117"/>
    </row>
    <row r="15" spans="1:17" ht="15" x14ac:dyDescent="0.2">
      <c r="A15" s="119"/>
      <c r="B15" s="119"/>
      <c r="C15" s="123" t="s">
        <v>6</v>
      </c>
      <c r="D15" s="117"/>
      <c r="E15" s="110"/>
      <c r="G15" s="110"/>
      <c r="H15" s="108">
        <v>13556.98</v>
      </c>
      <c r="I15" s="124"/>
      <c r="J15" s="117"/>
      <c r="K15" s="110"/>
      <c r="L15" s="108">
        <v>13556.98</v>
      </c>
      <c r="M15" s="124"/>
      <c r="N15" s="117"/>
      <c r="O15" s="110"/>
      <c r="P15" s="124"/>
      <c r="Q15" s="117"/>
    </row>
    <row r="16" spans="1:17" ht="25.5" outlineLevel="1" x14ac:dyDescent="0.2">
      <c r="A16" s="118">
        <v>75596</v>
      </c>
      <c r="B16" s="118">
        <v>75596</v>
      </c>
      <c r="C16" s="120">
        <v>44165.752744560181</v>
      </c>
      <c r="D16" s="117"/>
      <c r="E16" s="111" t="s">
        <v>175</v>
      </c>
      <c r="G16" s="111" t="s">
        <v>73</v>
      </c>
      <c r="H16" s="106">
        <v>380095.68</v>
      </c>
      <c r="I16" s="121" t="s">
        <v>74</v>
      </c>
      <c r="J16" s="117"/>
      <c r="K16" s="107">
        <v>174145</v>
      </c>
      <c r="L16" s="106">
        <v>380095.68</v>
      </c>
      <c r="M16" s="122">
        <v>1472040</v>
      </c>
      <c r="N16" s="117"/>
      <c r="O16" s="111" t="s">
        <v>55</v>
      </c>
      <c r="P16" s="121" t="s">
        <v>56</v>
      </c>
      <c r="Q16" s="117"/>
    </row>
    <row r="17" spans="1:17" ht="15" x14ac:dyDescent="0.2">
      <c r="A17" s="119"/>
      <c r="B17" s="119"/>
      <c r="C17" s="123" t="s">
        <v>6</v>
      </c>
      <c r="D17" s="117"/>
      <c r="E17" s="110"/>
      <c r="G17" s="110"/>
      <c r="H17" s="108">
        <v>380095.68</v>
      </c>
      <c r="I17" s="124"/>
      <c r="J17" s="117"/>
      <c r="K17" s="110"/>
      <c r="L17" s="108">
        <v>380095.68</v>
      </c>
      <c r="M17" s="124"/>
      <c r="N17" s="117"/>
      <c r="O17" s="110"/>
      <c r="P17" s="124"/>
      <c r="Q17" s="117"/>
    </row>
    <row r="18" spans="1:17" ht="25.5" outlineLevel="1" x14ac:dyDescent="0.2">
      <c r="A18" s="118">
        <v>75597</v>
      </c>
      <c r="B18" s="118">
        <v>75597</v>
      </c>
      <c r="C18" s="120">
        <v>44165.755472997684</v>
      </c>
      <c r="D18" s="117"/>
      <c r="E18" s="111" t="s">
        <v>176</v>
      </c>
      <c r="G18" s="111" t="s">
        <v>73</v>
      </c>
      <c r="H18" s="106">
        <v>168100.57</v>
      </c>
      <c r="I18" s="121" t="s">
        <v>74</v>
      </c>
      <c r="J18" s="117"/>
      <c r="K18" s="107">
        <v>174145</v>
      </c>
      <c r="L18" s="106">
        <v>168100.57</v>
      </c>
      <c r="M18" s="122">
        <v>1472040</v>
      </c>
      <c r="N18" s="117"/>
      <c r="O18" s="111" t="s">
        <v>55</v>
      </c>
      <c r="P18" s="121" t="s">
        <v>56</v>
      </c>
      <c r="Q18" s="117"/>
    </row>
    <row r="19" spans="1:17" ht="15" x14ac:dyDescent="0.2">
      <c r="A19" s="119"/>
      <c r="B19" s="119"/>
      <c r="C19" s="123" t="s">
        <v>6</v>
      </c>
      <c r="D19" s="117"/>
      <c r="E19" s="110"/>
      <c r="G19" s="110"/>
      <c r="H19" s="108">
        <v>168100.57</v>
      </c>
      <c r="I19" s="124"/>
      <c r="J19" s="117"/>
      <c r="K19" s="110"/>
      <c r="L19" s="108">
        <v>168100.57</v>
      </c>
      <c r="M19" s="124"/>
      <c r="N19" s="117"/>
      <c r="O19" s="110"/>
      <c r="P19" s="124"/>
      <c r="Q19" s="117"/>
    </row>
    <row r="20" spans="1:17" ht="25.5" outlineLevel="1" x14ac:dyDescent="0.2">
      <c r="A20" s="118">
        <v>75623</v>
      </c>
      <c r="B20" s="118">
        <v>75623</v>
      </c>
      <c r="C20" s="120">
        <v>44166.819189780093</v>
      </c>
      <c r="D20" s="117"/>
      <c r="E20" s="111" t="s">
        <v>178</v>
      </c>
      <c r="G20" s="111" t="s">
        <v>73</v>
      </c>
      <c r="H20" s="106">
        <v>15214.16</v>
      </c>
      <c r="I20" s="121" t="s">
        <v>68</v>
      </c>
      <c r="J20" s="117"/>
      <c r="K20" s="107">
        <v>174267</v>
      </c>
      <c r="L20" s="106">
        <v>15214.16</v>
      </c>
      <c r="M20" s="122">
        <v>4427033</v>
      </c>
      <c r="N20" s="117"/>
      <c r="O20" s="111" t="s">
        <v>55</v>
      </c>
      <c r="P20" s="121" t="s">
        <v>133</v>
      </c>
      <c r="Q20" s="117"/>
    </row>
    <row r="21" spans="1:17" ht="15" x14ac:dyDescent="0.2">
      <c r="A21" s="119"/>
      <c r="B21" s="119"/>
      <c r="C21" s="123" t="s">
        <v>6</v>
      </c>
      <c r="D21" s="117"/>
      <c r="E21" s="110"/>
      <c r="G21" s="110"/>
      <c r="H21" s="108">
        <v>15214.16</v>
      </c>
      <c r="I21" s="124"/>
      <c r="J21" s="117"/>
      <c r="K21" s="110"/>
      <c r="L21" s="108">
        <v>15214.16</v>
      </c>
      <c r="M21" s="124"/>
      <c r="N21" s="117"/>
      <c r="O21" s="110"/>
      <c r="P21" s="124"/>
      <c r="Q21" s="117"/>
    </row>
    <row r="22" spans="1:17" ht="25.5" customHeight="1" x14ac:dyDescent="0.2">
      <c r="A22" s="113" t="s">
        <v>142</v>
      </c>
      <c r="B22" s="113"/>
      <c r="C22" s="116"/>
      <c r="D22" s="117"/>
      <c r="E22" s="114"/>
      <c r="G22" s="114"/>
      <c r="H22" s="109">
        <v>1089710.3899999999</v>
      </c>
      <c r="I22" s="116"/>
      <c r="J22" s="117"/>
      <c r="K22" s="114"/>
      <c r="L22" s="109">
        <v>1089710.3899999999</v>
      </c>
      <c r="M22" s="116"/>
      <c r="N22" s="117"/>
      <c r="O22" s="114"/>
      <c r="P22" s="116"/>
      <c r="Q22" s="117"/>
    </row>
    <row r="23" spans="1:17" ht="15" hidden="1" customHeight="1" x14ac:dyDescent="0.2"/>
  </sheetData>
  <autoFilter ref="K1:K348"/>
  <mergeCells count="82">
    <mergeCell ref="C7:D7"/>
    <mergeCell ref="I7:J7"/>
    <mergeCell ref="M7:N7"/>
    <mergeCell ref="P7:Q7"/>
    <mergeCell ref="M9:N9"/>
    <mergeCell ref="P9:Q9"/>
    <mergeCell ref="C9:D9"/>
    <mergeCell ref="I9:J9"/>
    <mergeCell ref="C8:D8"/>
    <mergeCell ref="I8:J8"/>
    <mergeCell ref="A5:Q5"/>
    <mergeCell ref="N4:P4"/>
    <mergeCell ref="A1:Q1"/>
    <mergeCell ref="J2:P2"/>
    <mergeCell ref="C14:D14"/>
    <mergeCell ref="I14:J14"/>
    <mergeCell ref="C13:D13"/>
    <mergeCell ref="I13:J13"/>
    <mergeCell ref="C12:D12"/>
    <mergeCell ref="I12:J12"/>
    <mergeCell ref="C11:D11"/>
    <mergeCell ref="I11:J11"/>
    <mergeCell ref="C10:D10"/>
    <mergeCell ref="I10:J10"/>
    <mergeCell ref="A10:A11"/>
    <mergeCell ref="B10:B11"/>
    <mergeCell ref="M10:N10"/>
    <mergeCell ref="P10:Q10"/>
    <mergeCell ref="M11:N11"/>
    <mergeCell ref="P11:Q11"/>
    <mergeCell ref="A8:A9"/>
    <mergeCell ref="B8:B9"/>
    <mergeCell ref="M8:N8"/>
    <mergeCell ref="P8:Q8"/>
    <mergeCell ref="A16:A17"/>
    <mergeCell ref="B16:B17"/>
    <mergeCell ref="M16:N16"/>
    <mergeCell ref="P16:Q16"/>
    <mergeCell ref="M17:N17"/>
    <mergeCell ref="P17:Q17"/>
    <mergeCell ref="A12:A13"/>
    <mergeCell ref="B12:B13"/>
    <mergeCell ref="M12:N12"/>
    <mergeCell ref="P12:Q12"/>
    <mergeCell ref="M13:N13"/>
    <mergeCell ref="P13:Q13"/>
    <mergeCell ref="C17:D17"/>
    <mergeCell ref="I17:J17"/>
    <mergeCell ref="C16:D16"/>
    <mergeCell ref="I16:J16"/>
    <mergeCell ref="C15:D15"/>
    <mergeCell ref="I15:J15"/>
    <mergeCell ref="A14:A15"/>
    <mergeCell ref="B14:B15"/>
    <mergeCell ref="M14:N14"/>
    <mergeCell ref="P14:Q14"/>
    <mergeCell ref="M15:N15"/>
    <mergeCell ref="P15:Q15"/>
    <mergeCell ref="A18:A19"/>
    <mergeCell ref="B18:B19"/>
    <mergeCell ref="C18:D18"/>
    <mergeCell ref="I18:J18"/>
    <mergeCell ref="M18:N18"/>
    <mergeCell ref="P20:Q20"/>
    <mergeCell ref="C21:D21"/>
    <mergeCell ref="I21:J21"/>
    <mergeCell ref="M21:N21"/>
    <mergeCell ref="P21:Q21"/>
    <mergeCell ref="A20:A21"/>
    <mergeCell ref="B20:B21"/>
    <mergeCell ref="C20:D20"/>
    <mergeCell ref="I20:J20"/>
    <mergeCell ref="M20:N20"/>
    <mergeCell ref="P18:Q18"/>
    <mergeCell ref="C19:D19"/>
    <mergeCell ref="I19:J19"/>
    <mergeCell ref="M19:N19"/>
    <mergeCell ref="P19:Q19"/>
    <mergeCell ref="C22:D22"/>
    <mergeCell ref="I22:J22"/>
    <mergeCell ref="M22:N22"/>
    <mergeCell ref="P22:Q22"/>
  </mergeCells>
  <hyperlinks>
    <hyperlink ref="M8" r:id="rId1"/>
    <hyperlink ref="M10" r:id="rId2"/>
    <hyperlink ref="M12" r:id="rId3"/>
    <hyperlink ref="M14" r:id="rId4"/>
    <hyperlink ref="M16" r:id="rId5"/>
    <hyperlink ref="M18" r:id="rId6"/>
    <hyperlink ref="M20" r:id="rId7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workbookViewId="0">
      <pane ySplit="2" topLeftCell="A75" activePane="bottomLeft" state="frozen"/>
      <selection pane="bottomLeft" activeCell="C93" sqref="C93"/>
    </sheetView>
  </sheetViews>
  <sheetFormatPr defaultRowHeight="12.75" x14ac:dyDescent="0.2"/>
  <cols>
    <col min="1" max="1" width="14.28515625" customWidth="1"/>
    <col min="2" max="2" width="51.85546875" customWidth="1"/>
    <col min="3" max="3" width="14.28515625" style="29" customWidth="1"/>
    <col min="4" max="4" width="7" customWidth="1"/>
    <col min="5" max="5" width="26.5703125" customWidth="1"/>
    <col min="6" max="6" width="26.5703125" style="26" customWidth="1"/>
  </cols>
  <sheetData>
    <row r="1" spans="1:6" ht="24.95" customHeight="1" x14ac:dyDescent="0.2"/>
    <row r="2" spans="1:6" ht="24.95" customHeight="1" x14ac:dyDescent="0.2">
      <c r="A2" s="22" t="s">
        <v>32</v>
      </c>
      <c r="B2" s="22"/>
      <c r="C2" s="30" t="s">
        <v>116</v>
      </c>
      <c r="D2" s="22"/>
      <c r="E2" s="22" t="s">
        <v>117</v>
      </c>
      <c r="F2" s="27"/>
    </row>
    <row r="3" spans="1:6" ht="24.95" customHeight="1" x14ac:dyDescent="0.2">
      <c r="A3" s="132" t="s">
        <v>2</v>
      </c>
      <c r="B3" s="132" t="s">
        <v>3</v>
      </c>
      <c r="C3" s="73">
        <v>93045</v>
      </c>
      <c r="D3" s="23" t="s">
        <v>118</v>
      </c>
      <c r="E3" s="24" t="s">
        <v>4</v>
      </c>
      <c r="F3" s="28">
        <f ca="1">SUMIF('SAE Custeio'!$K$4:$L$165,PTRES!C3,'SAE Custeio'!$L$4:$L$165)</f>
        <v>0</v>
      </c>
    </row>
    <row r="4" spans="1:6" ht="24.95" customHeight="1" x14ac:dyDescent="0.2">
      <c r="A4" s="132"/>
      <c r="B4" s="132"/>
      <c r="C4" s="73">
        <v>93045</v>
      </c>
      <c r="D4" s="23" t="s">
        <v>119</v>
      </c>
      <c r="E4" s="24" t="s">
        <v>5</v>
      </c>
      <c r="F4" s="28">
        <f ca="1">SUMIF('SAE Custeio'!$K$4:$L$165,PTRES!C4,'SAE Custeio'!$L$4:$L$165)</f>
        <v>0</v>
      </c>
    </row>
    <row r="5" spans="1:6" ht="24.95" customHeight="1" x14ac:dyDescent="0.2">
      <c r="A5" s="132"/>
      <c r="B5" s="132"/>
      <c r="C5" s="73">
        <v>93048</v>
      </c>
      <c r="D5" s="23" t="s">
        <v>118</v>
      </c>
      <c r="E5" s="24" t="s">
        <v>4</v>
      </c>
      <c r="F5" s="28">
        <f ca="1">SUMIF('SAE Custeio'!$K$4:$L$165,PTRES!C5,'SAE Custeio'!$L$4:$L$165)</f>
        <v>0</v>
      </c>
    </row>
    <row r="6" spans="1:6" ht="24.95" customHeight="1" x14ac:dyDescent="0.2">
      <c r="A6" s="132"/>
      <c r="B6" s="132"/>
      <c r="C6" s="73">
        <v>93048</v>
      </c>
      <c r="D6" s="23" t="s">
        <v>119</v>
      </c>
      <c r="E6" s="24" t="s">
        <v>5</v>
      </c>
      <c r="F6" s="28">
        <f ca="1">SUMIF('SAE Custeio'!$K$4:$L$165,PTRES!C6,'SAE Custeio'!$L$4:$L$165)</f>
        <v>0</v>
      </c>
    </row>
    <row r="7" spans="1:6" ht="24.95" customHeight="1" x14ac:dyDescent="0.2">
      <c r="A7" s="132"/>
      <c r="B7" s="132"/>
      <c r="C7" s="73">
        <v>107292</v>
      </c>
      <c r="D7" s="23" t="s">
        <v>118</v>
      </c>
      <c r="E7" s="24" t="s">
        <v>4</v>
      </c>
      <c r="F7" s="28">
        <f ca="1">SUMIF('SAE Custeio'!$K$4:$L$165,PTRES!C7,'SAE Custeio'!$L$4:$L$165)</f>
        <v>0</v>
      </c>
    </row>
    <row r="8" spans="1:6" ht="24.95" customHeight="1" x14ac:dyDescent="0.2">
      <c r="A8" s="132"/>
      <c r="B8" s="132"/>
      <c r="C8" s="73">
        <v>107292</v>
      </c>
      <c r="D8" s="23" t="s">
        <v>119</v>
      </c>
      <c r="E8" s="24" t="s">
        <v>5</v>
      </c>
      <c r="F8" s="28">
        <f ca="1">SUMIF('SAE Custeio'!$K$4:$L$165,PTRES!C8,'SAE Custeio'!$L$4:$L$165)</f>
        <v>0</v>
      </c>
    </row>
    <row r="9" spans="1:6" ht="24.95" customHeight="1" x14ac:dyDescent="0.2">
      <c r="A9" s="132"/>
      <c r="B9" s="132" t="s">
        <v>7</v>
      </c>
      <c r="C9" s="25">
        <v>128803</v>
      </c>
      <c r="D9" s="23" t="s">
        <v>118</v>
      </c>
      <c r="E9" s="24" t="s">
        <v>4</v>
      </c>
      <c r="F9" s="28">
        <f ca="1">SUMIF('SAE Custeio'!$K$4:$L$165,PTRES!C9,'SAE Custeio'!$L$4:$L$165)</f>
        <v>0</v>
      </c>
    </row>
    <row r="10" spans="1:6" ht="24.95" customHeight="1" x14ac:dyDescent="0.2">
      <c r="A10" s="132"/>
      <c r="B10" s="132"/>
      <c r="C10" s="25">
        <v>128805</v>
      </c>
      <c r="D10" s="23" t="s">
        <v>118</v>
      </c>
      <c r="E10" s="24" t="s">
        <v>4</v>
      </c>
      <c r="F10" s="28">
        <f ca="1">SUMIF('SAE Custeio'!$K$4:$L$165,PTRES!C10,'SAE Custeio'!$L$4:$L$165)</f>
        <v>0</v>
      </c>
    </row>
    <row r="11" spans="1:6" ht="24.95" customHeight="1" x14ac:dyDescent="0.2">
      <c r="A11" s="132"/>
      <c r="B11" s="132"/>
      <c r="C11" s="25">
        <v>128807</v>
      </c>
      <c r="D11" s="23" t="s">
        <v>118</v>
      </c>
      <c r="E11" s="24" t="s">
        <v>4</v>
      </c>
      <c r="F11" s="28">
        <f ca="1">SUMIF('SAE Custeio'!$K$4:$L$165,PTRES!C11,'SAE Custeio'!$L$4:$L$165)</f>
        <v>0</v>
      </c>
    </row>
    <row r="12" spans="1:6" ht="24.95" customHeight="1" x14ac:dyDescent="0.2">
      <c r="A12" s="132"/>
      <c r="B12" s="132"/>
      <c r="C12" s="25">
        <v>128809</v>
      </c>
      <c r="D12" s="23" t="s">
        <v>118</v>
      </c>
      <c r="E12" s="24" t="s">
        <v>4</v>
      </c>
      <c r="F12" s="28">
        <f ca="1">SUMIF('SAE Custeio'!$K$4:$L$165,PTRES!C12,'SAE Custeio'!$L$4:$L$165)</f>
        <v>0</v>
      </c>
    </row>
    <row r="13" spans="1:6" ht="24.95" customHeight="1" x14ac:dyDescent="0.2">
      <c r="A13" s="132"/>
      <c r="B13" s="132"/>
      <c r="C13" s="25">
        <v>128811</v>
      </c>
      <c r="D13" s="23" t="s">
        <v>118</v>
      </c>
      <c r="E13" s="24" t="s">
        <v>4</v>
      </c>
      <c r="F13" s="28">
        <f ca="1">SUMIF('SAE Custeio'!$K$4:$L$165,PTRES!C13,'SAE Custeio'!$L$4:$L$165)</f>
        <v>0</v>
      </c>
    </row>
    <row r="14" spans="1:6" ht="24.95" customHeight="1" x14ac:dyDescent="0.2">
      <c r="A14" s="132"/>
      <c r="B14" s="23" t="s">
        <v>8</v>
      </c>
      <c r="C14" s="25">
        <v>139605</v>
      </c>
      <c r="D14" s="23" t="s">
        <v>118</v>
      </c>
      <c r="E14" s="24" t="s">
        <v>4</v>
      </c>
      <c r="F14" s="28">
        <f ca="1">SUMIF('SAE Custeio'!$K$4:$L$165,PTRES!C14,'SAE Custeio'!$L$4:$L$165)</f>
        <v>0</v>
      </c>
    </row>
    <row r="15" spans="1:6" ht="24.95" customHeight="1" x14ac:dyDescent="0.2">
      <c r="A15" s="132"/>
      <c r="B15" s="132" t="s">
        <v>18</v>
      </c>
      <c r="C15" s="25">
        <v>174243</v>
      </c>
      <c r="D15" s="23" t="s">
        <v>118</v>
      </c>
      <c r="E15" s="24" t="s">
        <v>4</v>
      </c>
      <c r="F15" s="28">
        <f ca="1">SUMIF('SAE Custeio'!$K$4:$L$165,PTRES!C15,'SAE Custeio'!$L$4:$L$165)</f>
        <v>0</v>
      </c>
    </row>
    <row r="16" spans="1:6" ht="24.95" customHeight="1" x14ac:dyDescent="0.2">
      <c r="A16" s="132"/>
      <c r="B16" s="132"/>
      <c r="C16" s="25">
        <v>174250</v>
      </c>
      <c r="D16" s="23" t="s">
        <v>120</v>
      </c>
      <c r="E16" s="24" t="s">
        <v>12</v>
      </c>
      <c r="F16" s="28">
        <f ca="1">SUMIF('SAE Investimento'!$K$4:$L$23,PTRES!C16,'SAE Investimento'!$L$4:$L$23)</f>
        <v>13556.98</v>
      </c>
    </row>
    <row r="17" spans="1:6" ht="24.95" customHeight="1" x14ac:dyDescent="0.2">
      <c r="A17" s="132"/>
      <c r="B17" s="132"/>
      <c r="C17" s="25">
        <v>174250</v>
      </c>
      <c r="D17" s="23" t="s">
        <v>118</v>
      </c>
      <c r="E17" s="24" t="s">
        <v>4</v>
      </c>
      <c r="F17" s="28">
        <f ca="1">SUMIF('SAE Custeio'!$K$4:$L$165,PTRES!C17,'SAE Custeio'!$L$4:$L$165)</f>
        <v>18859.22</v>
      </c>
    </row>
    <row r="18" spans="1:6" ht="24.95" customHeight="1" x14ac:dyDescent="0.2">
      <c r="A18" s="132"/>
      <c r="B18" s="132"/>
      <c r="C18" s="25">
        <v>174255</v>
      </c>
      <c r="D18" s="23" t="s">
        <v>120</v>
      </c>
      <c r="E18" s="24" t="s">
        <v>12</v>
      </c>
      <c r="F18" s="28">
        <f ca="1">SUMIF('SAE Investimento'!$K$4:$L$23,PTRES!C18,'SAE Investimento'!$L$4:$L$23)</f>
        <v>0</v>
      </c>
    </row>
    <row r="19" spans="1:6" ht="24.95" customHeight="1" x14ac:dyDescent="0.2">
      <c r="A19" s="132"/>
      <c r="B19" s="132"/>
      <c r="C19" s="25">
        <v>174255</v>
      </c>
      <c r="D19" s="23" t="s">
        <v>118</v>
      </c>
      <c r="E19" s="24" t="s">
        <v>4</v>
      </c>
      <c r="F19" s="28">
        <f ca="1">SUMIF('SAE Custeio'!$K$4:$L$165,PTRES!C19,'SAE Custeio'!$L$4:$L$165)</f>
        <v>0</v>
      </c>
    </row>
    <row r="20" spans="1:6" ht="24.95" customHeight="1" x14ac:dyDescent="0.2">
      <c r="A20" s="132"/>
      <c r="B20" s="23" t="s">
        <v>9</v>
      </c>
      <c r="C20" s="25">
        <v>174240</v>
      </c>
      <c r="D20" s="23" t="s">
        <v>118</v>
      </c>
      <c r="E20" s="24" t="s">
        <v>4</v>
      </c>
      <c r="F20" s="28">
        <f ca="1">SUMIF('SAE Custeio'!$K$4:$L$165,PTRES!C20,'SAE Custeio'!$L$4:$L$165)</f>
        <v>0</v>
      </c>
    </row>
    <row r="21" spans="1:6" ht="24.95" customHeight="1" x14ac:dyDescent="0.2">
      <c r="A21" s="132" t="s">
        <v>10</v>
      </c>
      <c r="B21" s="132" t="s">
        <v>11</v>
      </c>
      <c r="C21" s="25">
        <v>174228</v>
      </c>
      <c r="D21" s="23" t="s">
        <v>118</v>
      </c>
      <c r="E21" s="24" t="s">
        <v>4</v>
      </c>
      <c r="F21" s="28">
        <f ca="1">SUMIF('SAE Custeio'!$K$4:$L$165,PTRES!C21,'SAE Custeio'!$L$4:$L$165)</f>
        <v>0</v>
      </c>
    </row>
    <row r="22" spans="1:6" ht="24.95" customHeight="1" x14ac:dyDescent="0.2">
      <c r="A22" s="132"/>
      <c r="B22" s="132"/>
      <c r="C22" s="25">
        <v>174229</v>
      </c>
      <c r="D22" s="23" t="s">
        <v>118</v>
      </c>
      <c r="E22" s="24" t="s">
        <v>4</v>
      </c>
      <c r="F22" s="28">
        <f ca="1">SUMIF('SAE Custeio'!$K$4:$L$165,PTRES!C22,'SAE Custeio'!$L$4:$L$165)</f>
        <v>0</v>
      </c>
    </row>
    <row r="23" spans="1:6" ht="24.95" customHeight="1" x14ac:dyDescent="0.2">
      <c r="A23" s="132"/>
      <c r="B23" s="132"/>
      <c r="C23" s="25">
        <v>174230</v>
      </c>
      <c r="D23" s="23" t="s">
        <v>120</v>
      </c>
      <c r="E23" s="24" t="s">
        <v>12</v>
      </c>
      <c r="F23" s="28">
        <f ca="1">SUMIF('SAE Investimento'!$K$4:$L$23,PTRES!C23,'SAE Investimento'!$L$4:$L$23)</f>
        <v>0</v>
      </c>
    </row>
    <row r="24" spans="1:6" ht="24.95" customHeight="1" x14ac:dyDescent="0.2">
      <c r="A24" s="132"/>
      <c r="B24" s="132"/>
      <c r="C24" s="25">
        <v>174230</v>
      </c>
      <c r="D24" s="23" t="s">
        <v>118</v>
      </c>
      <c r="E24" s="24" t="s">
        <v>4</v>
      </c>
      <c r="F24" s="28">
        <f ca="1">SUMIF('SAE Custeio'!$K$4:$L$165,PTRES!C24,'SAE Custeio'!$L$4:$L$165)</f>
        <v>0</v>
      </c>
    </row>
    <row r="25" spans="1:6" ht="24.95" customHeight="1" x14ac:dyDescent="0.2">
      <c r="A25" s="132"/>
      <c r="B25" s="132"/>
      <c r="C25" s="25">
        <v>174231</v>
      </c>
      <c r="D25" s="23" t="s">
        <v>120</v>
      </c>
      <c r="E25" s="24" t="s">
        <v>12</v>
      </c>
      <c r="F25" s="28">
        <f ca="1">SUMIF('SAE Investimento'!$K$4:$L$23,PTRES!C25,'SAE Investimento'!$L$4:$L$23)</f>
        <v>0</v>
      </c>
    </row>
    <row r="26" spans="1:6" ht="24.95" customHeight="1" x14ac:dyDescent="0.2">
      <c r="A26" s="132"/>
      <c r="B26" s="132"/>
      <c r="C26" s="25">
        <v>174231</v>
      </c>
      <c r="D26" s="23" t="s">
        <v>118</v>
      </c>
      <c r="E26" s="24" t="s">
        <v>4</v>
      </c>
      <c r="F26" s="28">
        <f ca="1">SUMIF('SAE Custeio'!$K$4:$L$165,PTRES!C26,'SAE Custeio'!$L$4:$L$165)</f>
        <v>0</v>
      </c>
    </row>
    <row r="27" spans="1:6" ht="24.95" customHeight="1" x14ac:dyDescent="0.2">
      <c r="A27" s="132"/>
      <c r="B27" s="132"/>
      <c r="C27" s="25">
        <v>174244</v>
      </c>
      <c r="D27" s="23" t="s">
        <v>118</v>
      </c>
      <c r="E27" s="24" t="s">
        <v>4</v>
      </c>
      <c r="F27" s="28">
        <f ca="1">SUMIF('SAE Custeio'!$K$4:$L$165,PTRES!C27,'SAE Custeio'!$L$4:$L$165)</f>
        <v>0</v>
      </c>
    </row>
    <row r="28" spans="1:6" ht="24.95" customHeight="1" x14ac:dyDescent="0.2">
      <c r="A28" s="132"/>
      <c r="B28" s="132"/>
      <c r="C28" s="25">
        <v>174251</v>
      </c>
      <c r="D28" s="23" t="s">
        <v>118</v>
      </c>
      <c r="E28" s="24" t="s">
        <v>4</v>
      </c>
      <c r="F28" s="28">
        <f ca="1">SUMIF('SAE Custeio'!$K$4:$L$165,PTRES!C28,'SAE Custeio'!$L$4:$L$165)</f>
        <v>0</v>
      </c>
    </row>
    <row r="29" spans="1:6" ht="24.95" customHeight="1" x14ac:dyDescent="0.2">
      <c r="A29" s="132"/>
      <c r="B29" s="132"/>
      <c r="C29" s="25">
        <v>174256</v>
      </c>
      <c r="D29" s="23" t="s">
        <v>118</v>
      </c>
      <c r="E29" s="24" t="s">
        <v>4</v>
      </c>
      <c r="F29" s="28">
        <f ca="1">SUMIF('SAE Custeio'!$K$4:$L$165,PTRES!C29,'SAE Custeio'!$L$4:$L$165)</f>
        <v>0</v>
      </c>
    </row>
    <row r="30" spans="1:6" ht="24.95" customHeight="1" x14ac:dyDescent="0.2">
      <c r="A30" s="132"/>
      <c r="B30" s="132"/>
      <c r="C30" s="25">
        <v>174261</v>
      </c>
      <c r="D30" s="23" t="s">
        <v>118</v>
      </c>
      <c r="E30" s="24" t="s">
        <v>4</v>
      </c>
      <c r="F30" s="28">
        <f ca="1">SUMIF('SAE Custeio'!$K$4:$L$165,PTRES!C30,'SAE Custeio'!$L$4:$L$165)</f>
        <v>5600000</v>
      </c>
    </row>
    <row r="31" spans="1:6" ht="24.95" customHeight="1" x14ac:dyDescent="0.2">
      <c r="A31" s="132"/>
      <c r="B31" s="132"/>
      <c r="C31" s="25">
        <v>174266</v>
      </c>
      <c r="D31" s="23" t="s">
        <v>118</v>
      </c>
      <c r="E31" s="24" t="s">
        <v>4</v>
      </c>
      <c r="F31" s="28">
        <f ca="1">SUMIF('SAE Custeio'!$K$4:$L$165,PTRES!C31,'SAE Custeio'!$L$4:$L$165)</f>
        <v>0</v>
      </c>
    </row>
    <row r="32" spans="1:6" ht="24.95" customHeight="1" x14ac:dyDescent="0.2">
      <c r="A32" s="132"/>
      <c r="B32" s="132" t="s">
        <v>13</v>
      </c>
      <c r="C32" s="25">
        <v>174235</v>
      </c>
      <c r="D32" s="23" t="s">
        <v>120</v>
      </c>
      <c r="E32" s="24" t="s">
        <v>12</v>
      </c>
      <c r="F32" s="28">
        <f ca="1">SUMIF('SAE Investimento'!$K$4:$L$23,PTRES!C32,'SAE Investimento'!$L$4:$L$23)</f>
        <v>0</v>
      </c>
    </row>
    <row r="33" spans="1:6" ht="24.95" customHeight="1" x14ac:dyDescent="0.2">
      <c r="A33" s="132"/>
      <c r="B33" s="132"/>
      <c r="C33" s="25">
        <v>174235</v>
      </c>
      <c r="D33" s="23" t="s">
        <v>118</v>
      </c>
      <c r="E33" s="24" t="s">
        <v>4</v>
      </c>
      <c r="F33" s="28">
        <f ca="1">SUMIF('SAE Custeio'!$K$4:$L$165,PTRES!C33,'SAE Custeio'!$L$4:$L$165)</f>
        <v>18527.489999999998</v>
      </c>
    </row>
    <row r="34" spans="1:6" ht="24.95" customHeight="1" x14ac:dyDescent="0.2">
      <c r="A34" s="132"/>
      <c r="B34" s="132"/>
      <c r="C34" s="25">
        <v>174258</v>
      </c>
      <c r="D34" s="23" t="s">
        <v>118</v>
      </c>
      <c r="E34" s="24" t="s">
        <v>4</v>
      </c>
      <c r="F34" s="28">
        <f ca="1">SUMIF('SAE Custeio'!$K$4:$L$165,PTRES!C34,'SAE Custeio'!$L$4:$L$165)</f>
        <v>6972</v>
      </c>
    </row>
    <row r="35" spans="1:6" ht="24.95" customHeight="1" x14ac:dyDescent="0.2">
      <c r="A35" s="132"/>
      <c r="B35" s="132"/>
      <c r="C35" s="25">
        <v>174263</v>
      </c>
      <c r="D35" s="23" t="s">
        <v>118</v>
      </c>
      <c r="E35" s="24" t="s">
        <v>4</v>
      </c>
      <c r="F35" s="28">
        <f ca="1">SUMIF('SAE Custeio'!$K$4:$L$165,PTRES!C35,'SAE Custeio'!$L$4:$L$165)</f>
        <v>10416.39</v>
      </c>
    </row>
    <row r="36" spans="1:6" ht="24.95" customHeight="1" x14ac:dyDescent="0.2">
      <c r="A36" s="132"/>
      <c r="B36" s="132" t="s">
        <v>14</v>
      </c>
      <c r="C36" s="25">
        <v>174234</v>
      </c>
      <c r="D36" s="23" t="s">
        <v>120</v>
      </c>
      <c r="E36" s="24" t="s">
        <v>12</v>
      </c>
      <c r="F36" s="28">
        <f ca="1">SUMIF('SAE Investimento'!$K$4:$L$23,PTRES!C36,'SAE Investimento'!$L$4:$L$23)</f>
        <v>0</v>
      </c>
    </row>
    <row r="37" spans="1:6" ht="24.95" customHeight="1" x14ac:dyDescent="0.2">
      <c r="A37" s="132"/>
      <c r="B37" s="132"/>
      <c r="C37" s="25">
        <v>174234</v>
      </c>
      <c r="D37" s="23" t="s">
        <v>118</v>
      </c>
      <c r="E37" s="24" t="s">
        <v>4</v>
      </c>
      <c r="F37" s="28">
        <f ca="1">SUMIF('SAE Custeio'!$K$4:$L$165,PTRES!C37,'SAE Custeio'!$L$4:$L$165)</f>
        <v>108004.26</v>
      </c>
    </row>
    <row r="38" spans="1:6" ht="24.95" customHeight="1" x14ac:dyDescent="0.2">
      <c r="A38" s="132"/>
      <c r="B38" s="132"/>
      <c r="C38" s="25">
        <v>174246</v>
      </c>
      <c r="D38" s="23" t="s">
        <v>118</v>
      </c>
      <c r="E38" s="24" t="s">
        <v>4</v>
      </c>
      <c r="F38" s="28">
        <f ca="1">SUMIF('SAE Custeio'!$K$4:$L$165,PTRES!C38,'SAE Custeio'!$L$4:$L$165)</f>
        <v>0</v>
      </c>
    </row>
    <row r="39" spans="1:6" ht="24.95" customHeight="1" x14ac:dyDescent="0.2">
      <c r="A39" s="132"/>
      <c r="B39" s="132"/>
      <c r="C39" s="25">
        <v>174252</v>
      </c>
      <c r="D39" s="23" t="s">
        <v>118</v>
      </c>
      <c r="E39" s="24" t="s">
        <v>4</v>
      </c>
      <c r="F39" s="28">
        <f ca="1">SUMIF('SAE Custeio'!$K$4:$L$165,PTRES!C39,'SAE Custeio'!$L$4:$L$165)</f>
        <v>167227.76</v>
      </c>
    </row>
    <row r="40" spans="1:6" ht="24.95" customHeight="1" x14ac:dyDescent="0.2">
      <c r="A40" s="132"/>
      <c r="B40" s="132" t="s">
        <v>15</v>
      </c>
      <c r="C40" s="25">
        <v>174238</v>
      </c>
      <c r="D40" s="23" t="s">
        <v>120</v>
      </c>
      <c r="E40" s="24" t="s">
        <v>12</v>
      </c>
      <c r="F40" s="28">
        <f ca="1">SUMIF('SAE Investimento'!$K$4:$L$23,PTRES!C40,'SAE Investimento'!$L$4:$L$23)</f>
        <v>0</v>
      </c>
    </row>
    <row r="41" spans="1:6" ht="24.95" customHeight="1" x14ac:dyDescent="0.2">
      <c r="A41" s="132"/>
      <c r="B41" s="132"/>
      <c r="C41" s="25">
        <v>174238</v>
      </c>
      <c r="D41" s="23" t="s">
        <v>118</v>
      </c>
      <c r="E41" s="24" t="s">
        <v>4</v>
      </c>
      <c r="F41" s="28">
        <f ca="1">SUMIF('SAE Custeio'!$K$4:$L$165,PTRES!C41,'SAE Custeio'!$L$4:$L$165)</f>
        <v>0</v>
      </c>
    </row>
    <row r="42" spans="1:6" ht="24.95" customHeight="1" x14ac:dyDescent="0.2">
      <c r="A42" s="132"/>
      <c r="B42" s="132"/>
      <c r="C42" s="25">
        <v>174264</v>
      </c>
      <c r="D42" s="23" t="s">
        <v>118</v>
      </c>
      <c r="E42" s="24" t="s">
        <v>4</v>
      </c>
      <c r="F42" s="28">
        <f ca="1">SUMIF('SAE Custeio'!$K$4:$L$165,PTRES!C42,'SAE Custeio'!$L$4:$L$165)</f>
        <v>816.59</v>
      </c>
    </row>
    <row r="43" spans="1:6" ht="24.95" customHeight="1" x14ac:dyDescent="0.2">
      <c r="A43" s="132"/>
      <c r="B43" s="132"/>
      <c r="C43" s="25">
        <v>174268</v>
      </c>
      <c r="D43" s="23" t="s">
        <v>118</v>
      </c>
      <c r="E43" s="24" t="s">
        <v>4</v>
      </c>
      <c r="F43" s="28">
        <f ca="1">SUMIF('SAE Custeio'!$K$4:$L$165,PTRES!C43,'SAE Custeio'!$L$4:$L$165)</f>
        <v>0</v>
      </c>
    </row>
    <row r="44" spans="1:6" ht="24.95" customHeight="1" x14ac:dyDescent="0.2">
      <c r="A44" s="132"/>
      <c r="B44" s="132"/>
      <c r="C44" s="25">
        <v>174271</v>
      </c>
      <c r="D44" s="23" t="s">
        <v>118</v>
      </c>
      <c r="E44" s="24" t="s">
        <v>4</v>
      </c>
      <c r="F44" s="28">
        <f ca="1">SUMIF('SAE Custeio'!$K$4:$L$165,PTRES!C44,'SAE Custeio'!$L$4:$L$165)</f>
        <v>161.61000000000001</v>
      </c>
    </row>
    <row r="45" spans="1:6" ht="24.95" customHeight="1" x14ac:dyDescent="0.2">
      <c r="A45" s="132"/>
      <c r="B45" s="132" t="s">
        <v>16</v>
      </c>
      <c r="C45" s="25">
        <v>174236</v>
      </c>
      <c r="D45" s="23" t="s">
        <v>120</v>
      </c>
      <c r="E45" s="24" t="s">
        <v>12</v>
      </c>
      <c r="F45" s="28">
        <f ca="1">SUMIF('SAE Investimento'!$K$4:$L$23,PTRES!C45,'SAE Investimento'!$L$4:$L$23)</f>
        <v>0</v>
      </c>
    </row>
    <row r="46" spans="1:6" ht="24.95" customHeight="1" x14ac:dyDescent="0.2">
      <c r="A46" s="132"/>
      <c r="B46" s="132"/>
      <c r="C46" s="25">
        <v>174236</v>
      </c>
      <c r="D46" s="23" t="s">
        <v>118</v>
      </c>
      <c r="E46" s="24" t="s">
        <v>4</v>
      </c>
      <c r="F46" s="28">
        <f ca="1">SUMIF('SAE Custeio'!$K$4:$L$165,PTRES!C46,'SAE Custeio'!$L$4:$L$165)</f>
        <v>10000</v>
      </c>
    </row>
    <row r="47" spans="1:6" ht="24.95" customHeight="1" x14ac:dyDescent="0.2">
      <c r="A47" s="132"/>
      <c r="B47" s="132"/>
      <c r="C47" s="25">
        <v>174247</v>
      </c>
      <c r="D47" s="23" t="s">
        <v>118</v>
      </c>
      <c r="E47" s="24" t="s">
        <v>4</v>
      </c>
      <c r="F47" s="28">
        <f ca="1">SUMIF('SAE Custeio'!$K$4:$L$165,PTRES!C47,'SAE Custeio'!$L$4:$L$165)</f>
        <v>0</v>
      </c>
    </row>
    <row r="48" spans="1:6" ht="24.95" customHeight="1" x14ac:dyDescent="0.2">
      <c r="A48" s="132"/>
      <c r="B48" s="132"/>
      <c r="C48" s="25">
        <v>174253</v>
      </c>
      <c r="D48" s="23" t="s">
        <v>118</v>
      </c>
      <c r="E48" s="24" t="s">
        <v>4</v>
      </c>
      <c r="F48" s="28">
        <f ca="1">SUMIF('SAE Custeio'!$K$4:$L$165,PTRES!C48,'SAE Custeio'!$L$4:$L$165)</f>
        <v>72556.69</v>
      </c>
    </row>
    <row r="49" spans="1:6" ht="24.95" customHeight="1" x14ac:dyDescent="0.2">
      <c r="A49" s="132"/>
      <c r="B49" s="132"/>
      <c r="C49" s="25">
        <v>174259</v>
      </c>
      <c r="D49" s="23" t="s">
        <v>118</v>
      </c>
      <c r="E49" s="24" t="s">
        <v>4</v>
      </c>
      <c r="F49" s="28">
        <f ca="1">SUMIF('SAE Custeio'!$K$4:$L$165,PTRES!C49,'SAE Custeio'!$L$4:$L$165)</f>
        <v>0</v>
      </c>
    </row>
    <row r="50" spans="1:6" ht="24.95" customHeight="1" x14ac:dyDescent="0.2">
      <c r="A50" s="132" t="s">
        <v>17</v>
      </c>
      <c r="B50" s="132" t="s">
        <v>19</v>
      </c>
      <c r="C50" s="25">
        <v>174241</v>
      </c>
      <c r="D50" s="23" t="s">
        <v>120</v>
      </c>
      <c r="E50" s="24" t="s">
        <v>12</v>
      </c>
      <c r="F50" s="28">
        <f ca="1">SUMIF('SAE Investimento'!$K$4:$L$23,PTRES!C50,'SAE Investimento'!$L$4:$L$23)</f>
        <v>0</v>
      </c>
    </row>
    <row r="51" spans="1:6" ht="24.95" customHeight="1" x14ac:dyDescent="0.2">
      <c r="A51" s="132"/>
      <c r="B51" s="132"/>
      <c r="C51" s="25">
        <v>174241</v>
      </c>
      <c r="D51" s="23" t="s">
        <v>118</v>
      </c>
      <c r="E51" s="24" t="s">
        <v>4</v>
      </c>
      <c r="F51" s="28">
        <f ca="1">SUMIF('SAE Custeio'!$K$4:$L$165,PTRES!C51,'SAE Custeio'!$L$4:$L$165)</f>
        <v>50342.770000000004</v>
      </c>
    </row>
    <row r="52" spans="1:6" ht="24.95" customHeight="1" x14ac:dyDescent="0.2">
      <c r="A52" s="132"/>
      <c r="B52" s="132"/>
      <c r="C52" s="25">
        <v>174269</v>
      </c>
      <c r="D52" s="23" t="s">
        <v>120</v>
      </c>
      <c r="E52" s="24" t="s">
        <v>12</v>
      </c>
      <c r="F52" s="28">
        <f ca="1">SUMIF('SAE Investimento'!$K$4:$L$23,PTRES!C52,'SAE Investimento'!$L$4:$L$23)</f>
        <v>0</v>
      </c>
    </row>
    <row r="53" spans="1:6" ht="24.95" customHeight="1" x14ac:dyDescent="0.2">
      <c r="A53" s="132"/>
      <c r="B53" s="132"/>
      <c r="C53" s="25">
        <v>174269</v>
      </c>
      <c r="D53" s="23" t="s">
        <v>118</v>
      </c>
      <c r="E53" s="24" t="s">
        <v>4</v>
      </c>
      <c r="F53" s="28">
        <f ca="1">SUMIF('SAE Custeio'!$K$4:$L$165,PTRES!C53,'SAE Custeio'!$L$4:$L$165)</f>
        <v>21840</v>
      </c>
    </row>
    <row r="54" spans="1:6" ht="24.95" customHeight="1" x14ac:dyDescent="0.2">
      <c r="A54" s="132"/>
      <c r="B54" s="132"/>
      <c r="C54" s="25">
        <v>174272</v>
      </c>
      <c r="D54" s="23" t="s">
        <v>118</v>
      </c>
      <c r="E54" s="24" t="s">
        <v>4</v>
      </c>
      <c r="F54" s="28">
        <f ca="1">SUMIF('SAE Custeio'!$K$4:$L$165,PTRES!C54,'SAE Custeio'!$L$4:$L$165)</f>
        <v>0</v>
      </c>
    </row>
    <row r="55" spans="1:6" ht="24.95" customHeight="1" x14ac:dyDescent="0.2">
      <c r="A55" s="132"/>
      <c r="B55" s="132"/>
      <c r="C55" s="25">
        <v>174273</v>
      </c>
      <c r="D55" s="23" t="s">
        <v>118</v>
      </c>
      <c r="E55" s="24" t="s">
        <v>4</v>
      </c>
      <c r="F55" s="28">
        <f ca="1">SUMIF('SAE Custeio'!$K$4:$L$165,PTRES!C55,'SAE Custeio'!$L$4:$L$165)</f>
        <v>0</v>
      </c>
    </row>
    <row r="56" spans="1:6" ht="24.95" customHeight="1" x14ac:dyDescent="0.2">
      <c r="A56" s="132"/>
      <c r="B56" s="132" t="s">
        <v>20</v>
      </c>
      <c r="C56" s="25">
        <v>174242</v>
      </c>
      <c r="D56" s="23" t="s">
        <v>120</v>
      </c>
      <c r="E56" s="24" t="s">
        <v>12</v>
      </c>
      <c r="F56" s="28">
        <f ca="1">SUMIF('SAE Investimento'!$K$4:$L$23,PTRES!C56,'SAE Investimento'!$L$4:$L$23)</f>
        <v>0</v>
      </c>
    </row>
    <row r="57" spans="1:6" ht="24.95" customHeight="1" x14ac:dyDescent="0.2">
      <c r="A57" s="132"/>
      <c r="B57" s="132"/>
      <c r="C57" s="25">
        <v>174242</v>
      </c>
      <c r="D57" s="23" t="s">
        <v>118</v>
      </c>
      <c r="E57" s="24" t="s">
        <v>4</v>
      </c>
      <c r="F57" s="28">
        <f ca="1">SUMIF('SAE Custeio'!$K$4:$L$165,PTRES!C57,'SAE Custeio'!$L$4:$L$165)</f>
        <v>66</v>
      </c>
    </row>
    <row r="58" spans="1:6" ht="24.95" customHeight="1" x14ac:dyDescent="0.2">
      <c r="A58" s="132"/>
      <c r="B58" s="132"/>
      <c r="C58" s="25">
        <v>174249</v>
      </c>
      <c r="D58" s="23" t="s">
        <v>120</v>
      </c>
      <c r="E58" s="24" t="s">
        <v>12</v>
      </c>
      <c r="F58" s="28">
        <f ca="1">SUMIF('SAE Investimento'!$K$4:$L$23,PTRES!C58,'SAE Investimento'!$L$4:$L$23)</f>
        <v>0</v>
      </c>
    </row>
    <row r="59" spans="1:6" ht="24.95" customHeight="1" x14ac:dyDescent="0.2">
      <c r="A59" s="132"/>
      <c r="B59" s="132"/>
      <c r="C59" s="25">
        <v>174249</v>
      </c>
      <c r="D59" s="23" t="s">
        <v>118</v>
      </c>
      <c r="E59" s="24" t="s">
        <v>4</v>
      </c>
      <c r="F59" s="28">
        <f ca="1">SUMIF('SAE Custeio'!$K$4:$L$165,PTRES!C59,'SAE Custeio'!$L$4:$L$165)</f>
        <v>0</v>
      </c>
    </row>
    <row r="60" spans="1:6" ht="24.95" customHeight="1" x14ac:dyDescent="0.2">
      <c r="A60" s="132"/>
      <c r="B60" s="132"/>
      <c r="C60" s="25">
        <v>174254</v>
      </c>
      <c r="D60" s="23" t="s">
        <v>118</v>
      </c>
      <c r="E60" s="24" t="s">
        <v>4</v>
      </c>
      <c r="F60" s="28">
        <f ca="1">SUMIF('SAE Custeio'!$K$4:$L$165,PTRES!C60,'SAE Custeio'!$L$4:$L$165)</f>
        <v>90114</v>
      </c>
    </row>
    <row r="61" spans="1:6" ht="24.95" customHeight="1" x14ac:dyDescent="0.2">
      <c r="A61" s="132"/>
      <c r="B61" s="132"/>
      <c r="C61" s="25">
        <v>174260</v>
      </c>
      <c r="D61" s="23" t="s">
        <v>118</v>
      </c>
      <c r="E61" s="24" t="s">
        <v>4</v>
      </c>
      <c r="F61" s="28">
        <f ca="1">SUMIF('SAE Custeio'!$K$4:$L$165,PTRES!C61,'SAE Custeio'!$L$4:$L$165)</f>
        <v>3765.17</v>
      </c>
    </row>
    <row r="62" spans="1:6" ht="24.95" customHeight="1" x14ac:dyDescent="0.2">
      <c r="A62" s="132"/>
      <c r="B62" s="132"/>
      <c r="C62" s="25">
        <v>174265</v>
      </c>
      <c r="D62" s="23" t="s">
        <v>118</v>
      </c>
      <c r="E62" s="24" t="s">
        <v>4</v>
      </c>
      <c r="F62" s="28">
        <f ca="1">SUMIF('SAE Custeio'!$K$4:$L$165,PTRES!C62,'SAE Custeio'!$L$4:$L$165)</f>
        <v>0</v>
      </c>
    </row>
    <row r="63" spans="1:6" ht="24.95" customHeight="1" x14ac:dyDescent="0.2">
      <c r="A63" s="132"/>
      <c r="B63" s="132"/>
      <c r="C63" s="25">
        <v>174270</v>
      </c>
      <c r="D63" s="23" t="s">
        <v>118</v>
      </c>
      <c r="E63" s="24" t="s">
        <v>4</v>
      </c>
      <c r="F63" s="28">
        <f ca="1">SUMIF('SAE Custeio'!$K$4:$L$165,PTRES!C63,'SAE Custeio'!$L$4:$L$165)</f>
        <v>0</v>
      </c>
    </row>
    <row r="64" spans="1:6" ht="24.95" customHeight="1" x14ac:dyDescent="0.2">
      <c r="A64" s="132" t="s">
        <v>21</v>
      </c>
      <c r="B64" s="23" t="s">
        <v>22</v>
      </c>
      <c r="C64" s="25">
        <v>174248</v>
      </c>
      <c r="D64" s="23" t="s">
        <v>118</v>
      </c>
      <c r="E64" s="24" t="s">
        <v>4</v>
      </c>
      <c r="F64" s="28">
        <f ca="1">SUMIF('SAE Custeio'!$K$4:$L$165,PTRES!C64,'SAE Custeio'!$L$4:$L$165)</f>
        <v>1218532</v>
      </c>
    </row>
    <row r="65" spans="1:6" ht="24.95" customHeight="1" x14ac:dyDescent="0.2">
      <c r="A65" s="132"/>
      <c r="B65" s="132" t="s">
        <v>23</v>
      </c>
      <c r="C65" s="25">
        <v>174233</v>
      </c>
      <c r="D65" s="23" t="s">
        <v>118</v>
      </c>
      <c r="E65" s="24" t="s">
        <v>4</v>
      </c>
      <c r="F65" s="28">
        <f ca="1">SUMIF('SAE Custeio'!$K$4:$L$165,PTRES!C65,'SAE Custeio'!$L$4:$L$165)</f>
        <v>0</v>
      </c>
    </row>
    <row r="66" spans="1:6" ht="24.95" customHeight="1" x14ac:dyDescent="0.2">
      <c r="A66" s="132"/>
      <c r="B66" s="132"/>
      <c r="C66" s="25">
        <v>174245</v>
      </c>
      <c r="D66" s="23" t="s">
        <v>120</v>
      </c>
      <c r="E66" s="24" t="s">
        <v>12</v>
      </c>
      <c r="F66" s="28">
        <f ca="1">SUMIF('SAE Investimento'!$K$4:$L$23,PTRES!C66,'SAE Investimento'!$L$4:$L$23)</f>
        <v>0</v>
      </c>
    </row>
    <row r="67" spans="1:6" ht="24.95" customHeight="1" x14ac:dyDescent="0.2">
      <c r="A67" s="132"/>
      <c r="B67" s="132"/>
      <c r="C67" s="25">
        <v>174245</v>
      </c>
      <c r="D67" s="23" t="s">
        <v>118</v>
      </c>
      <c r="E67" s="24" t="s">
        <v>4</v>
      </c>
      <c r="F67" s="28">
        <f ca="1">SUMIF('SAE Custeio'!$K$4:$L$165,PTRES!C67,'SAE Custeio'!$L$4:$L$165)</f>
        <v>46555.1</v>
      </c>
    </row>
    <row r="68" spans="1:6" ht="24.95" customHeight="1" x14ac:dyDescent="0.2">
      <c r="A68" s="132"/>
      <c r="B68" s="132"/>
      <c r="C68" s="25">
        <v>174257</v>
      </c>
      <c r="D68" s="23" t="s">
        <v>118</v>
      </c>
      <c r="E68" s="24" t="s">
        <v>4</v>
      </c>
      <c r="F68" s="28">
        <f ca="1">SUMIF('SAE Custeio'!$K$4:$L$165,PTRES!C68,'SAE Custeio'!$L$4:$L$165)</f>
        <v>0</v>
      </c>
    </row>
    <row r="69" spans="1:6" ht="24.95" customHeight="1" x14ac:dyDescent="0.2">
      <c r="A69" s="132"/>
      <c r="B69" s="132"/>
      <c r="C69" s="25">
        <v>174262</v>
      </c>
      <c r="D69" s="23" t="s">
        <v>118</v>
      </c>
      <c r="E69" s="24" t="s">
        <v>4</v>
      </c>
      <c r="F69" s="28">
        <f ca="1">SUMIF('SAE Custeio'!$K$4:$L$165,PTRES!C69,'SAE Custeio'!$L$4:$L$165)</f>
        <v>0</v>
      </c>
    </row>
    <row r="70" spans="1:6" ht="24.95" customHeight="1" x14ac:dyDescent="0.2">
      <c r="A70" s="132"/>
      <c r="B70" s="132"/>
      <c r="C70" s="25">
        <v>174267</v>
      </c>
      <c r="D70" s="23" t="s">
        <v>120</v>
      </c>
      <c r="E70" s="24" t="s">
        <v>12</v>
      </c>
      <c r="F70" s="28">
        <f ca="1">SUMIF('SAE Investimento'!$K$4:$L$23,PTRES!C70,'SAE Investimento'!$L$4:$L$23)</f>
        <v>27957.16</v>
      </c>
    </row>
    <row r="71" spans="1:6" ht="24.95" customHeight="1" x14ac:dyDescent="0.2">
      <c r="A71" s="132"/>
      <c r="B71" s="132"/>
      <c r="C71" s="25">
        <v>174267</v>
      </c>
      <c r="D71" s="23" t="s">
        <v>118</v>
      </c>
      <c r="E71" s="24" t="s">
        <v>4</v>
      </c>
      <c r="F71" s="28">
        <f ca="1">SUMIF('SAE Custeio'!$K$4:$L$165,PTRES!C71,'SAE Custeio'!$L$4:$L$165)</f>
        <v>1715.29</v>
      </c>
    </row>
    <row r="72" spans="1:6" ht="24.95" customHeight="1" x14ac:dyDescent="0.2">
      <c r="A72" s="132"/>
      <c r="B72" s="132" t="s">
        <v>24</v>
      </c>
      <c r="C72" s="25">
        <v>174239</v>
      </c>
      <c r="D72" s="23" t="s">
        <v>120</v>
      </c>
      <c r="E72" s="24" t="s">
        <v>12</v>
      </c>
      <c r="F72" s="28">
        <f ca="1">SUMIF('SAE Investimento'!$K$4:$L$23,PTRES!C72,'SAE Investimento'!$L$4:$L$23)</f>
        <v>0</v>
      </c>
    </row>
    <row r="73" spans="1:6" ht="24.95" customHeight="1" x14ac:dyDescent="0.2">
      <c r="A73" s="132"/>
      <c r="B73" s="132"/>
      <c r="C73" s="25">
        <v>174239</v>
      </c>
      <c r="D73" s="23" t="s">
        <v>118</v>
      </c>
      <c r="E73" s="24" t="s">
        <v>4</v>
      </c>
      <c r="F73" s="28">
        <f ca="1">SUMIF('SAE Custeio'!$K$4:$L$165,PTRES!C73,'SAE Custeio'!$L$4:$L$165)</f>
        <v>11535.82</v>
      </c>
    </row>
    <row r="74" spans="1:6" ht="24.95" customHeight="1" x14ac:dyDescent="0.2">
      <c r="A74" s="132" t="s">
        <v>25</v>
      </c>
      <c r="B74" s="132" t="s">
        <v>26</v>
      </c>
      <c r="C74" s="25">
        <v>174232</v>
      </c>
      <c r="D74" s="23" t="s">
        <v>120</v>
      </c>
      <c r="E74" s="24" t="s">
        <v>12</v>
      </c>
      <c r="F74" s="28">
        <f ca="1">SUMIF('SAE Investimento'!$K$4:$L$23,PTRES!C74,'SAE Investimento'!$L$4:$L$23)</f>
        <v>500000</v>
      </c>
    </row>
    <row r="75" spans="1:6" ht="24.95" customHeight="1" x14ac:dyDescent="0.2">
      <c r="A75" s="132"/>
      <c r="B75" s="132"/>
      <c r="C75" s="25">
        <v>174232</v>
      </c>
      <c r="D75" s="23" t="s">
        <v>118</v>
      </c>
      <c r="E75" s="24" t="s">
        <v>4</v>
      </c>
      <c r="F75" s="28">
        <f ca="1">SUMIF('SAE Custeio'!$K$4:$L$165,PTRES!C75,'SAE Custeio'!$L$4:$L$165)</f>
        <v>80276.87</v>
      </c>
    </row>
    <row r="76" spans="1:6" ht="24.95" customHeight="1" x14ac:dyDescent="0.2">
      <c r="A76" s="132"/>
      <c r="B76" s="132"/>
      <c r="C76" s="25">
        <v>189939</v>
      </c>
      <c r="D76" s="23" t="s">
        <v>118</v>
      </c>
      <c r="E76" s="24" t="s">
        <v>4</v>
      </c>
      <c r="F76" s="28">
        <f ca="1">SUMIF('SAE Custeio'!$K$4:$L$165,PTRES!C76,'SAE Custeio'!$L$4:$L$165)</f>
        <v>0</v>
      </c>
    </row>
    <row r="77" spans="1:6" ht="24.95" customHeight="1" x14ac:dyDescent="0.2">
      <c r="A77" s="132"/>
      <c r="B77" s="132" t="s">
        <v>27</v>
      </c>
      <c r="C77" s="25">
        <v>174224</v>
      </c>
      <c r="D77" s="23" t="s">
        <v>118</v>
      </c>
      <c r="E77" s="24" t="s">
        <v>4</v>
      </c>
      <c r="F77" s="28">
        <f ca="1">SUMIF('SAE Custeio'!$K$4:$L$165,PTRES!C77,'SAE Custeio'!$L$4:$L$165)</f>
        <v>0</v>
      </c>
    </row>
    <row r="78" spans="1:6" ht="24.95" customHeight="1" x14ac:dyDescent="0.2">
      <c r="A78" s="132"/>
      <c r="B78" s="132"/>
      <c r="C78" s="25">
        <v>174225</v>
      </c>
      <c r="D78" s="23" t="s">
        <v>118</v>
      </c>
      <c r="E78" s="24" t="s">
        <v>4</v>
      </c>
      <c r="F78" s="28">
        <f ca="1">SUMIF('SAE Custeio'!$K$4:$L$165,PTRES!C78,'SAE Custeio'!$L$4:$L$165)</f>
        <v>0</v>
      </c>
    </row>
    <row r="79" spans="1:6" ht="24.95" customHeight="1" x14ac:dyDescent="0.2">
      <c r="A79" s="132"/>
      <c r="B79" s="132"/>
      <c r="C79" s="25">
        <v>188023</v>
      </c>
      <c r="D79" s="23" t="s">
        <v>118</v>
      </c>
      <c r="E79" s="24" t="s">
        <v>4</v>
      </c>
      <c r="F79" s="28">
        <f ca="1">SUMIF('SAE Custeio'!$K$4:$L$165,PTRES!C79,'SAE Custeio'!$L$4:$L$165)</f>
        <v>0</v>
      </c>
    </row>
    <row r="80" spans="1:6" ht="24.95" customHeight="1" x14ac:dyDescent="0.2">
      <c r="A80" s="132"/>
      <c r="B80" s="132"/>
      <c r="C80" s="25">
        <v>188024</v>
      </c>
      <c r="D80" s="23" t="s">
        <v>118</v>
      </c>
      <c r="E80" s="24" t="s">
        <v>4</v>
      </c>
      <c r="F80" s="28">
        <f ca="1">SUMIF('SAE Custeio'!$K$4:$L$165,PTRES!C80,'SAE Custeio'!$L$4:$L$165)</f>
        <v>0</v>
      </c>
    </row>
    <row r="81" spans="1:7" ht="24.95" customHeight="1" x14ac:dyDescent="0.2">
      <c r="A81" s="132"/>
      <c r="B81" s="23" t="s">
        <v>28</v>
      </c>
      <c r="C81" s="25">
        <v>174222</v>
      </c>
      <c r="D81" s="23" t="s">
        <v>119</v>
      </c>
      <c r="E81" s="24" t="s">
        <v>5</v>
      </c>
      <c r="F81" s="28">
        <f ca="1">SUMIF('SAE Custeio'!$K$4:$L$165,PTRES!C81,'SAE Custeio'!$L$4:$L$165)</f>
        <v>0</v>
      </c>
    </row>
    <row r="82" spans="1:7" ht="24.95" customHeight="1" x14ac:dyDescent="0.2">
      <c r="A82" s="132"/>
      <c r="B82" s="132" t="s">
        <v>29</v>
      </c>
      <c r="C82" s="25">
        <v>174223</v>
      </c>
      <c r="D82" s="23" t="s">
        <v>118</v>
      </c>
      <c r="E82" s="24" t="s">
        <v>4</v>
      </c>
      <c r="F82" s="28">
        <f ca="1">SUMIF('SAE Custeio'!$K$4:$L$165,PTRES!C82,'SAE Custeio'!$L$4:$L$165)</f>
        <v>0</v>
      </c>
    </row>
    <row r="83" spans="1:7" ht="24.95" customHeight="1" x14ac:dyDescent="0.2">
      <c r="A83" s="132"/>
      <c r="B83" s="132"/>
      <c r="C83" s="25">
        <v>174226</v>
      </c>
      <c r="D83" s="23" t="s">
        <v>118</v>
      </c>
      <c r="E83" s="24" t="s">
        <v>4</v>
      </c>
      <c r="F83" s="28">
        <f ca="1">SUMIF('SAE Custeio'!$K$4:$L$165,PTRES!C83,'SAE Custeio'!$L$4:$L$165)</f>
        <v>0</v>
      </c>
    </row>
    <row r="84" spans="1:7" ht="24.95" customHeight="1" x14ac:dyDescent="0.2">
      <c r="A84" s="132"/>
      <c r="B84" s="132"/>
      <c r="C84" s="25">
        <v>174227</v>
      </c>
      <c r="D84" s="23" t="s">
        <v>118</v>
      </c>
      <c r="E84" s="24" t="s">
        <v>4</v>
      </c>
      <c r="F84" s="28">
        <f ca="1">SUMIF('SAE Custeio'!$K$4:$L$165,PTRES!C84,'SAE Custeio'!$L$4:$L$165)</f>
        <v>1265404.1100000001</v>
      </c>
    </row>
    <row r="85" spans="1:7" ht="24.95" customHeight="1" x14ac:dyDescent="0.2">
      <c r="A85" s="132"/>
      <c r="B85" s="132"/>
      <c r="C85" s="25">
        <v>188022</v>
      </c>
      <c r="D85" s="23" t="s">
        <v>118</v>
      </c>
      <c r="E85" s="24" t="s">
        <v>4</v>
      </c>
      <c r="F85" s="28">
        <f ca="1">SUMIF('SAE Custeio'!$K$4:$L$165,PTRES!C85,'SAE Custeio'!$L$4:$L$165)</f>
        <v>0</v>
      </c>
    </row>
    <row r="86" spans="1:7" ht="24.95" customHeight="1" x14ac:dyDescent="0.2">
      <c r="A86" s="132"/>
      <c r="B86" s="132"/>
      <c r="C86" s="25">
        <v>188025</v>
      </c>
      <c r="D86" s="23" t="s">
        <v>118</v>
      </c>
      <c r="E86" s="24" t="s">
        <v>4</v>
      </c>
      <c r="F86" s="28">
        <f ca="1">SUMIF('SAE Custeio'!$K$4:$L$165,PTRES!C86,'SAE Custeio'!$L$4:$L$165)</f>
        <v>0</v>
      </c>
    </row>
    <row r="87" spans="1:7" ht="24.95" customHeight="1" x14ac:dyDescent="0.2">
      <c r="A87" s="132"/>
      <c r="B87" s="132"/>
      <c r="C87" s="25">
        <v>188026</v>
      </c>
      <c r="D87" s="23" t="s">
        <v>118</v>
      </c>
      <c r="E87" s="24" t="s">
        <v>4</v>
      </c>
      <c r="F87" s="28">
        <f ca="1">SUMIF('SAE Custeio'!$K$4:$L$165,PTRES!C87,'SAE Custeio'!$L$4:$L$165)</f>
        <v>0</v>
      </c>
    </row>
    <row r="88" spans="1:7" ht="24.95" customHeight="1" x14ac:dyDescent="0.2">
      <c r="A88" s="132"/>
      <c r="B88" s="23" t="s">
        <v>30</v>
      </c>
      <c r="C88" s="25">
        <v>174237</v>
      </c>
      <c r="D88" s="23" t="s">
        <v>118</v>
      </c>
      <c r="E88" s="24" t="s">
        <v>4</v>
      </c>
      <c r="F88" s="28">
        <f ca="1">SUMIF('SAE Custeio'!$K$4:$L$165,PTRES!C88,'SAE Custeio'!$L$4:$L$165)</f>
        <v>138437.80999999997</v>
      </c>
      <c r="G88" s="54"/>
    </row>
    <row r="89" spans="1:7" ht="24.95" customHeight="1" x14ac:dyDescent="0.2">
      <c r="A89" s="89" t="s">
        <v>149</v>
      </c>
      <c r="B89" s="87"/>
      <c r="C89" s="88"/>
      <c r="D89" s="87"/>
      <c r="E89" s="87"/>
      <c r="F89" s="90">
        <f ca="1">SUM(F3:F88)</f>
        <v>9483641.0899999999</v>
      </c>
      <c r="G89" s="54"/>
    </row>
    <row r="90" spans="1:7" ht="24.95" customHeight="1" x14ac:dyDescent="0.2"/>
    <row r="91" spans="1:7" ht="24.95" customHeight="1" x14ac:dyDescent="0.2"/>
  </sheetData>
  <autoFilter ref="C1:D91"/>
  <mergeCells count="20">
    <mergeCell ref="A3:A20"/>
    <mergeCell ref="B3:B8"/>
    <mergeCell ref="B9:B13"/>
    <mergeCell ref="B15:B19"/>
    <mergeCell ref="B45:B49"/>
    <mergeCell ref="A50:A63"/>
    <mergeCell ref="B50:B55"/>
    <mergeCell ref="B56:B63"/>
    <mergeCell ref="A21:A49"/>
    <mergeCell ref="B21:B31"/>
    <mergeCell ref="B32:B35"/>
    <mergeCell ref="B36:B39"/>
    <mergeCell ref="B40:B44"/>
    <mergeCell ref="A74:A88"/>
    <mergeCell ref="B74:B76"/>
    <mergeCell ref="B77:B80"/>
    <mergeCell ref="B82:B87"/>
    <mergeCell ref="A64:A73"/>
    <mergeCell ref="B65:B71"/>
    <mergeCell ref="B72:B7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>
      <pane ySplit="4" topLeftCell="A44" activePane="bottomLeft" state="frozen"/>
      <selection pane="bottomLeft" activeCell="D64" sqref="D64"/>
    </sheetView>
  </sheetViews>
  <sheetFormatPr defaultRowHeight="12.75" x14ac:dyDescent="0.2"/>
  <cols>
    <col min="1" max="2" width="14.28515625" customWidth="1"/>
    <col min="3" max="3" width="21.7109375" customWidth="1"/>
    <col min="4" max="7" width="14.28515625" customWidth="1"/>
  </cols>
  <sheetData>
    <row r="1" spans="1:7" ht="22.5" x14ac:dyDescent="0.2">
      <c r="A1" s="94" t="s">
        <v>143</v>
      </c>
    </row>
    <row r="3" spans="1:7" ht="45" x14ac:dyDescent="0.2">
      <c r="A3" s="134" t="s">
        <v>32</v>
      </c>
      <c r="B3" s="134"/>
      <c r="C3" s="95" t="s">
        <v>144</v>
      </c>
      <c r="D3" s="96" t="s">
        <v>0</v>
      </c>
      <c r="E3" s="96" t="s">
        <v>145</v>
      </c>
      <c r="F3" s="96" t="s">
        <v>146</v>
      </c>
      <c r="G3" s="97" t="s">
        <v>147</v>
      </c>
    </row>
    <row r="4" spans="1:7" ht="33.75" x14ac:dyDescent="0.2">
      <c r="A4" s="134"/>
      <c r="B4" s="134"/>
      <c r="C4" s="98" t="s">
        <v>1</v>
      </c>
      <c r="D4" s="99" t="s">
        <v>148</v>
      </c>
      <c r="E4" s="99" t="s">
        <v>148</v>
      </c>
      <c r="F4" s="99" t="s">
        <v>148</v>
      </c>
      <c r="G4" s="100" t="s">
        <v>148</v>
      </c>
    </row>
    <row r="5" spans="1:7" ht="22.5" x14ac:dyDescent="0.2">
      <c r="A5" s="133" t="s">
        <v>2</v>
      </c>
      <c r="B5" s="133" t="s">
        <v>3</v>
      </c>
      <c r="C5" s="115" t="s">
        <v>4</v>
      </c>
      <c r="D5" s="101">
        <v>1832000</v>
      </c>
      <c r="E5" s="101">
        <v>548472.65</v>
      </c>
      <c r="F5" s="101">
        <v>548472.65</v>
      </c>
      <c r="G5" s="102">
        <v>548472.65</v>
      </c>
    </row>
    <row r="6" spans="1:7" ht="22.5" x14ac:dyDescent="0.2">
      <c r="A6" s="133"/>
      <c r="B6" s="133"/>
      <c r="C6" s="115" t="s">
        <v>5</v>
      </c>
      <c r="D6" s="101">
        <v>5826364</v>
      </c>
      <c r="E6" s="101">
        <v>4788000.45</v>
      </c>
      <c r="F6" s="101">
        <v>4788000.45</v>
      </c>
      <c r="G6" s="102">
        <v>4788000.45</v>
      </c>
    </row>
    <row r="7" spans="1:7" x14ac:dyDescent="0.2">
      <c r="A7" s="133"/>
      <c r="B7" s="133"/>
      <c r="C7" s="103" t="s">
        <v>6</v>
      </c>
      <c r="D7" s="104">
        <v>7658364</v>
      </c>
      <c r="E7" s="104">
        <v>5336473.0999999996</v>
      </c>
      <c r="F7" s="104">
        <v>5336473.0999999996</v>
      </c>
      <c r="G7" s="105">
        <v>5336473.0999999996</v>
      </c>
    </row>
    <row r="8" spans="1:7" ht="22.5" x14ac:dyDescent="0.2">
      <c r="A8" s="133"/>
      <c r="B8" s="133" t="s">
        <v>7</v>
      </c>
      <c r="C8" s="115" t="s">
        <v>4</v>
      </c>
      <c r="D8" s="101">
        <v>119427</v>
      </c>
      <c r="E8" s="101">
        <v>119427</v>
      </c>
      <c r="F8" s="101">
        <v>119427</v>
      </c>
      <c r="G8" s="102">
        <v>119427</v>
      </c>
    </row>
    <row r="9" spans="1:7" x14ac:dyDescent="0.2">
      <c r="A9" s="133"/>
      <c r="B9" s="133"/>
      <c r="C9" s="103" t="s">
        <v>6</v>
      </c>
      <c r="D9" s="104">
        <v>119427</v>
      </c>
      <c r="E9" s="104">
        <v>119427</v>
      </c>
      <c r="F9" s="104">
        <v>119427</v>
      </c>
      <c r="G9" s="105">
        <v>119427</v>
      </c>
    </row>
    <row r="10" spans="1:7" ht="22.5" x14ac:dyDescent="0.2">
      <c r="A10" s="133"/>
      <c r="B10" s="133" t="s">
        <v>8</v>
      </c>
      <c r="C10" s="115" t="s">
        <v>4</v>
      </c>
      <c r="D10" s="101">
        <v>292262</v>
      </c>
      <c r="E10" s="101">
        <v>287942.40000000002</v>
      </c>
      <c r="F10" s="101">
        <v>287942.40000000002</v>
      </c>
      <c r="G10" s="102">
        <v>265735.5</v>
      </c>
    </row>
    <row r="11" spans="1:7" x14ac:dyDescent="0.2">
      <c r="A11" s="133"/>
      <c r="B11" s="133"/>
      <c r="C11" s="103" t="s">
        <v>6</v>
      </c>
      <c r="D11" s="104">
        <v>292262</v>
      </c>
      <c r="E11" s="104">
        <v>287942.40000000002</v>
      </c>
      <c r="F11" s="104">
        <v>287942.40000000002</v>
      </c>
      <c r="G11" s="105">
        <v>265735.5</v>
      </c>
    </row>
    <row r="12" spans="1:7" x14ac:dyDescent="0.2">
      <c r="A12" s="133"/>
      <c r="B12" s="133" t="s">
        <v>18</v>
      </c>
      <c r="C12" s="115" t="s">
        <v>12</v>
      </c>
      <c r="D12" s="101">
        <v>278139</v>
      </c>
      <c r="E12" s="101">
        <v>222941.74</v>
      </c>
      <c r="F12" s="101">
        <v>134090</v>
      </c>
      <c r="G12" s="102">
        <v>126010.25</v>
      </c>
    </row>
    <row r="13" spans="1:7" ht="22.5" x14ac:dyDescent="0.2">
      <c r="A13" s="133"/>
      <c r="B13" s="133"/>
      <c r="C13" s="115" t="s">
        <v>4</v>
      </c>
      <c r="D13" s="101">
        <v>3599872</v>
      </c>
      <c r="E13" s="101">
        <v>1671007.76</v>
      </c>
      <c r="F13" s="101">
        <v>1066344.6000000001</v>
      </c>
      <c r="G13" s="102">
        <v>1024641.6</v>
      </c>
    </row>
    <row r="14" spans="1:7" x14ac:dyDescent="0.2">
      <c r="A14" s="133"/>
      <c r="B14" s="133"/>
      <c r="C14" s="103" t="s">
        <v>6</v>
      </c>
      <c r="D14" s="104">
        <v>3878011</v>
      </c>
      <c r="E14" s="104">
        <v>1893949.5</v>
      </c>
      <c r="F14" s="104">
        <v>1200434.6000000001</v>
      </c>
      <c r="G14" s="105">
        <v>1150651.8500000001</v>
      </c>
    </row>
    <row r="15" spans="1:7" x14ac:dyDescent="0.2">
      <c r="A15" s="133"/>
      <c r="B15" s="133" t="s">
        <v>9</v>
      </c>
      <c r="C15" s="115" t="s">
        <v>12</v>
      </c>
      <c r="D15" s="101">
        <v>90000</v>
      </c>
      <c r="E15" s="101">
        <v>89998.62</v>
      </c>
      <c r="F15" s="101"/>
      <c r="G15" s="102"/>
    </row>
    <row r="16" spans="1:7" ht="22.5" x14ac:dyDescent="0.2">
      <c r="A16" s="133"/>
      <c r="B16" s="133"/>
      <c r="C16" s="115" t="s">
        <v>4</v>
      </c>
      <c r="D16" s="101">
        <v>72470</v>
      </c>
      <c r="E16" s="101">
        <v>47405.14</v>
      </c>
      <c r="F16" s="101">
        <v>42790.14</v>
      </c>
      <c r="G16" s="102">
        <v>42552.73</v>
      </c>
    </row>
    <row r="17" spans="1:7" x14ac:dyDescent="0.2">
      <c r="A17" s="133"/>
      <c r="B17" s="133"/>
      <c r="C17" s="103" t="s">
        <v>6</v>
      </c>
      <c r="D17" s="104">
        <v>162470</v>
      </c>
      <c r="E17" s="104">
        <v>137403.76</v>
      </c>
      <c r="F17" s="104">
        <v>42790.14</v>
      </c>
      <c r="G17" s="105">
        <v>42552.73</v>
      </c>
    </row>
    <row r="18" spans="1:7" x14ac:dyDescent="0.2">
      <c r="A18" s="133" t="s">
        <v>10</v>
      </c>
      <c r="B18" s="133" t="s">
        <v>11</v>
      </c>
      <c r="C18" s="115" t="s">
        <v>12</v>
      </c>
      <c r="D18" s="101">
        <v>961257</v>
      </c>
      <c r="E18" s="101">
        <v>644458.80000000005</v>
      </c>
      <c r="F18" s="101">
        <v>608113.80000000005</v>
      </c>
      <c r="G18" s="102">
        <v>608113.80000000005</v>
      </c>
    </row>
    <row r="19" spans="1:7" ht="22.5" x14ac:dyDescent="0.2">
      <c r="A19" s="133"/>
      <c r="B19" s="133"/>
      <c r="C19" s="115" t="s">
        <v>4</v>
      </c>
      <c r="D19" s="101">
        <v>6965950</v>
      </c>
      <c r="E19" s="101">
        <v>1133431.1200000001</v>
      </c>
      <c r="F19" s="101">
        <v>519693.96</v>
      </c>
      <c r="G19" s="102">
        <v>513685.69</v>
      </c>
    </row>
    <row r="20" spans="1:7" x14ac:dyDescent="0.2">
      <c r="A20" s="133"/>
      <c r="B20" s="133"/>
      <c r="C20" s="103" t="s">
        <v>6</v>
      </c>
      <c r="D20" s="104">
        <v>7927207</v>
      </c>
      <c r="E20" s="104">
        <v>1777889.92</v>
      </c>
      <c r="F20" s="104">
        <v>1127807.76</v>
      </c>
      <c r="G20" s="105">
        <v>1121799.49</v>
      </c>
    </row>
    <row r="21" spans="1:7" x14ac:dyDescent="0.2">
      <c r="A21" s="133"/>
      <c r="B21" s="133" t="s">
        <v>13</v>
      </c>
      <c r="C21" s="115" t="s">
        <v>12</v>
      </c>
      <c r="D21" s="101">
        <v>675347</v>
      </c>
      <c r="E21" s="101">
        <v>559701.14</v>
      </c>
      <c r="F21" s="101">
        <v>153069.14000000001</v>
      </c>
      <c r="G21" s="102">
        <v>153069.14000000001</v>
      </c>
    </row>
    <row r="22" spans="1:7" ht="22.5" x14ac:dyDescent="0.2">
      <c r="A22" s="133"/>
      <c r="B22" s="133"/>
      <c r="C22" s="115" t="s">
        <v>4</v>
      </c>
      <c r="D22" s="101">
        <v>3089464</v>
      </c>
      <c r="E22" s="101">
        <v>2318580.0299999998</v>
      </c>
      <c r="F22" s="101">
        <v>1847768.16</v>
      </c>
      <c r="G22" s="102">
        <v>1750772.77</v>
      </c>
    </row>
    <row r="23" spans="1:7" x14ac:dyDescent="0.2">
      <c r="A23" s="133"/>
      <c r="B23" s="133"/>
      <c r="C23" s="103" t="s">
        <v>6</v>
      </c>
      <c r="D23" s="104">
        <v>3764811</v>
      </c>
      <c r="E23" s="104">
        <v>2878281.17</v>
      </c>
      <c r="F23" s="104">
        <v>2000837.3</v>
      </c>
      <c r="G23" s="105">
        <v>1903841.91</v>
      </c>
    </row>
    <row r="24" spans="1:7" x14ac:dyDescent="0.2">
      <c r="A24" s="133"/>
      <c r="B24" s="133" t="s">
        <v>14</v>
      </c>
      <c r="C24" s="115" t="s">
        <v>12</v>
      </c>
      <c r="D24" s="101">
        <v>181964</v>
      </c>
      <c r="E24" s="101">
        <v>166110.41</v>
      </c>
      <c r="F24" s="101">
        <v>74160.41</v>
      </c>
      <c r="G24" s="102">
        <v>74160.41</v>
      </c>
    </row>
    <row r="25" spans="1:7" ht="22.5" x14ac:dyDescent="0.2">
      <c r="A25" s="133"/>
      <c r="B25" s="133"/>
      <c r="C25" s="115" t="s">
        <v>4</v>
      </c>
      <c r="D25" s="101">
        <v>3716585</v>
      </c>
      <c r="E25" s="101">
        <v>2666617.6800000002</v>
      </c>
      <c r="F25" s="101">
        <v>2042661.27</v>
      </c>
      <c r="G25" s="102">
        <v>1760622.12</v>
      </c>
    </row>
    <row r="26" spans="1:7" x14ac:dyDescent="0.2">
      <c r="A26" s="133"/>
      <c r="B26" s="133"/>
      <c r="C26" s="103" t="s">
        <v>6</v>
      </c>
      <c r="D26" s="104">
        <v>3898549</v>
      </c>
      <c r="E26" s="104">
        <v>2832728.09</v>
      </c>
      <c r="F26" s="104">
        <v>2116821.6800000002</v>
      </c>
      <c r="G26" s="105">
        <v>1834782.53</v>
      </c>
    </row>
    <row r="27" spans="1:7" x14ac:dyDescent="0.2">
      <c r="A27" s="133"/>
      <c r="B27" s="133" t="s">
        <v>15</v>
      </c>
      <c r="C27" s="115" t="s">
        <v>12</v>
      </c>
      <c r="D27" s="101">
        <v>1128569</v>
      </c>
      <c r="E27" s="101">
        <v>886916.96</v>
      </c>
      <c r="F27" s="101">
        <v>384900</v>
      </c>
      <c r="G27" s="102">
        <v>362383.35</v>
      </c>
    </row>
    <row r="28" spans="1:7" ht="22.5" x14ac:dyDescent="0.2">
      <c r="A28" s="133"/>
      <c r="B28" s="133"/>
      <c r="C28" s="115" t="s">
        <v>4</v>
      </c>
      <c r="D28" s="101">
        <v>3203792</v>
      </c>
      <c r="E28" s="101">
        <v>2723517.4</v>
      </c>
      <c r="F28" s="101">
        <v>1425939.4</v>
      </c>
      <c r="G28" s="102">
        <v>1362921.29</v>
      </c>
    </row>
    <row r="29" spans="1:7" x14ac:dyDescent="0.2">
      <c r="A29" s="133"/>
      <c r="B29" s="133"/>
      <c r="C29" s="103" t="s">
        <v>6</v>
      </c>
      <c r="D29" s="104">
        <v>4332361</v>
      </c>
      <c r="E29" s="104">
        <v>3610434.36</v>
      </c>
      <c r="F29" s="104">
        <v>1810839.4</v>
      </c>
      <c r="G29" s="105">
        <v>1725304.64</v>
      </c>
    </row>
    <row r="30" spans="1:7" x14ac:dyDescent="0.2">
      <c r="A30" s="133"/>
      <c r="B30" s="133" t="s">
        <v>16</v>
      </c>
      <c r="C30" s="115" t="s">
        <v>12</v>
      </c>
      <c r="D30" s="101">
        <v>120089</v>
      </c>
      <c r="E30" s="101">
        <v>116913.99</v>
      </c>
      <c r="F30" s="101">
        <v>51999.99</v>
      </c>
      <c r="G30" s="102">
        <v>51999.99</v>
      </c>
    </row>
    <row r="31" spans="1:7" ht="22.5" x14ac:dyDescent="0.2">
      <c r="A31" s="133"/>
      <c r="B31" s="133"/>
      <c r="C31" s="115" t="s">
        <v>4</v>
      </c>
      <c r="D31" s="101">
        <v>699548</v>
      </c>
      <c r="E31" s="101">
        <v>578436.72</v>
      </c>
      <c r="F31" s="101">
        <v>356364.04</v>
      </c>
      <c r="G31" s="102">
        <v>353679.16</v>
      </c>
    </row>
    <row r="32" spans="1:7" x14ac:dyDescent="0.2">
      <c r="A32" s="133"/>
      <c r="B32" s="133"/>
      <c r="C32" s="103" t="s">
        <v>6</v>
      </c>
      <c r="D32" s="104">
        <v>819637</v>
      </c>
      <c r="E32" s="104">
        <v>695350.71</v>
      </c>
      <c r="F32" s="104">
        <v>408364.03</v>
      </c>
      <c r="G32" s="105">
        <v>405679.15</v>
      </c>
    </row>
    <row r="33" spans="1:7" x14ac:dyDescent="0.2">
      <c r="A33" s="133" t="s">
        <v>17</v>
      </c>
      <c r="B33" s="133" t="s">
        <v>19</v>
      </c>
      <c r="C33" s="115" t="s">
        <v>12</v>
      </c>
      <c r="D33" s="101">
        <v>247703</v>
      </c>
      <c r="E33" s="101">
        <v>239329</v>
      </c>
      <c r="F33" s="101">
        <v>70501</v>
      </c>
      <c r="G33" s="102">
        <v>70501</v>
      </c>
    </row>
    <row r="34" spans="1:7" ht="22.5" x14ac:dyDescent="0.2">
      <c r="A34" s="133"/>
      <c r="B34" s="133"/>
      <c r="C34" s="115" t="s">
        <v>4</v>
      </c>
      <c r="D34" s="101">
        <v>6451547</v>
      </c>
      <c r="E34" s="101">
        <v>6107677.8600000003</v>
      </c>
      <c r="F34" s="101">
        <v>4247127.42</v>
      </c>
      <c r="G34" s="102">
        <v>4065163.04</v>
      </c>
    </row>
    <row r="35" spans="1:7" x14ac:dyDescent="0.2">
      <c r="A35" s="133"/>
      <c r="B35" s="133"/>
      <c r="C35" s="103" t="s">
        <v>6</v>
      </c>
      <c r="D35" s="104">
        <v>6699250</v>
      </c>
      <c r="E35" s="104">
        <v>6347006.8600000003</v>
      </c>
      <c r="F35" s="104">
        <v>4317628.42</v>
      </c>
      <c r="G35" s="105">
        <v>4135664.04</v>
      </c>
    </row>
    <row r="36" spans="1:7" x14ac:dyDescent="0.2">
      <c r="A36" s="133"/>
      <c r="B36" s="133" t="s">
        <v>20</v>
      </c>
      <c r="C36" s="115" t="s">
        <v>12</v>
      </c>
      <c r="D36" s="101">
        <v>121442</v>
      </c>
      <c r="E36" s="101">
        <v>117917.22</v>
      </c>
      <c r="F36" s="101">
        <v>26939.15</v>
      </c>
      <c r="G36" s="102">
        <v>26939.15</v>
      </c>
    </row>
    <row r="37" spans="1:7" ht="22.5" x14ac:dyDescent="0.2">
      <c r="A37" s="133"/>
      <c r="B37" s="133"/>
      <c r="C37" s="115" t="s">
        <v>4</v>
      </c>
      <c r="D37" s="101">
        <v>6592339</v>
      </c>
      <c r="E37" s="101">
        <v>6120204.5800000001</v>
      </c>
      <c r="F37" s="101">
        <v>4196338.99</v>
      </c>
      <c r="G37" s="102">
        <v>3718203.08</v>
      </c>
    </row>
    <row r="38" spans="1:7" x14ac:dyDescent="0.2">
      <c r="A38" s="133"/>
      <c r="B38" s="133"/>
      <c r="C38" s="103" t="s">
        <v>6</v>
      </c>
      <c r="D38" s="104">
        <v>6713781</v>
      </c>
      <c r="E38" s="104">
        <v>6238121.7999999998</v>
      </c>
      <c r="F38" s="104">
        <v>4223278.1399999997</v>
      </c>
      <c r="G38" s="105">
        <v>3745142.23</v>
      </c>
    </row>
    <row r="39" spans="1:7" ht="22.5" x14ac:dyDescent="0.2">
      <c r="A39" s="133" t="s">
        <v>21</v>
      </c>
      <c r="B39" s="133" t="s">
        <v>22</v>
      </c>
      <c r="C39" s="115" t="s">
        <v>4</v>
      </c>
      <c r="D39" s="101">
        <v>1218532</v>
      </c>
      <c r="E39" s="101"/>
      <c r="F39" s="101"/>
      <c r="G39" s="102"/>
    </row>
    <row r="40" spans="1:7" x14ac:dyDescent="0.2">
      <c r="A40" s="133"/>
      <c r="B40" s="133"/>
      <c r="C40" s="103" t="s">
        <v>6</v>
      </c>
      <c r="D40" s="104">
        <v>1218532</v>
      </c>
      <c r="E40" s="104"/>
      <c r="F40" s="104"/>
      <c r="G40" s="105"/>
    </row>
    <row r="41" spans="1:7" x14ac:dyDescent="0.2">
      <c r="A41" s="133"/>
      <c r="B41" s="133" t="s">
        <v>23</v>
      </c>
      <c r="C41" s="115" t="s">
        <v>12</v>
      </c>
      <c r="D41" s="101">
        <v>401466</v>
      </c>
      <c r="E41" s="101">
        <v>367110.54</v>
      </c>
      <c r="F41" s="101">
        <v>75306</v>
      </c>
      <c r="G41" s="102">
        <v>75306</v>
      </c>
    </row>
    <row r="42" spans="1:7" ht="22.5" x14ac:dyDescent="0.2">
      <c r="A42" s="133"/>
      <c r="B42" s="133"/>
      <c r="C42" s="115" t="s">
        <v>4</v>
      </c>
      <c r="D42" s="101">
        <v>5298585</v>
      </c>
      <c r="E42" s="101">
        <v>5091771.8899999997</v>
      </c>
      <c r="F42" s="101">
        <v>4512454.55</v>
      </c>
      <c r="G42" s="102">
        <v>4408313.75</v>
      </c>
    </row>
    <row r="43" spans="1:7" x14ac:dyDescent="0.2">
      <c r="A43" s="133"/>
      <c r="B43" s="133"/>
      <c r="C43" s="103" t="s">
        <v>6</v>
      </c>
      <c r="D43" s="104">
        <v>5700051</v>
      </c>
      <c r="E43" s="104">
        <v>5458882.4299999997</v>
      </c>
      <c r="F43" s="104">
        <v>4587760.55</v>
      </c>
      <c r="G43" s="105">
        <v>4483619.75</v>
      </c>
    </row>
    <row r="44" spans="1:7" x14ac:dyDescent="0.2">
      <c r="A44" s="133"/>
      <c r="B44" s="133" t="s">
        <v>24</v>
      </c>
      <c r="C44" s="115" t="s">
        <v>12</v>
      </c>
      <c r="D44" s="101">
        <v>409819</v>
      </c>
      <c r="E44" s="101">
        <v>391663.83</v>
      </c>
      <c r="F44" s="101">
        <v>54529.5</v>
      </c>
      <c r="G44" s="102">
        <v>54529.5</v>
      </c>
    </row>
    <row r="45" spans="1:7" ht="22.5" x14ac:dyDescent="0.2">
      <c r="A45" s="133"/>
      <c r="B45" s="133"/>
      <c r="C45" s="115" t="s">
        <v>4</v>
      </c>
      <c r="D45" s="101">
        <v>4889267</v>
      </c>
      <c r="E45" s="101">
        <v>4796040.26</v>
      </c>
      <c r="F45" s="101">
        <v>3181470.25</v>
      </c>
      <c r="G45" s="102">
        <v>3023577.82</v>
      </c>
    </row>
    <row r="46" spans="1:7" x14ac:dyDescent="0.2">
      <c r="A46" s="133"/>
      <c r="B46" s="133"/>
      <c r="C46" s="103" t="s">
        <v>6</v>
      </c>
      <c r="D46" s="104">
        <v>5299086</v>
      </c>
      <c r="E46" s="104">
        <v>5187704.09</v>
      </c>
      <c r="F46" s="104">
        <v>3235999.75</v>
      </c>
      <c r="G46" s="105">
        <v>3078107.32</v>
      </c>
    </row>
    <row r="47" spans="1:7" x14ac:dyDescent="0.2">
      <c r="A47" s="133" t="s">
        <v>25</v>
      </c>
      <c r="B47" s="133" t="s">
        <v>26</v>
      </c>
      <c r="C47" s="115" t="s">
        <v>12</v>
      </c>
      <c r="D47" s="101">
        <v>1223354</v>
      </c>
      <c r="E47" s="101">
        <v>647783.4</v>
      </c>
      <c r="F47" s="101">
        <v>310070.84999999998</v>
      </c>
      <c r="G47" s="102">
        <v>301694.24</v>
      </c>
    </row>
    <row r="48" spans="1:7" ht="22.5" x14ac:dyDescent="0.2">
      <c r="A48" s="133"/>
      <c r="B48" s="133"/>
      <c r="C48" s="115" t="s">
        <v>4</v>
      </c>
      <c r="D48" s="101">
        <v>28557111</v>
      </c>
      <c r="E48" s="101">
        <v>26971378.899999999</v>
      </c>
      <c r="F48" s="101">
        <v>26050831.52</v>
      </c>
      <c r="G48" s="102">
        <v>25740813.969999999</v>
      </c>
    </row>
    <row r="49" spans="1:7" x14ac:dyDescent="0.2">
      <c r="A49" s="133"/>
      <c r="B49" s="133"/>
      <c r="C49" s="103" t="s">
        <v>6</v>
      </c>
      <c r="D49" s="104">
        <v>29780465</v>
      </c>
      <c r="E49" s="104">
        <v>27619162.300000001</v>
      </c>
      <c r="F49" s="104">
        <v>26360902.370000001</v>
      </c>
      <c r="G49" s="105">
        <v>26042508.210000001</v>
      </c>
    </row>
    <row r="50" spans="1:7" ht="22.5" x14ac:dyDescent="0.2">
      <c r="A50" s="133"/>
      <c r="B50" s="133" t="s">
        <v>27</v>
      </c>
      <c r="C50" s="115" t="s">
        <v>4</v>
      </c>
      <c r="D50" s="101">
        <v>24199768</v>
      </c>
      <c r="E50" s="101">
        <v>23756799.75</v>
      </c>
      <c r="F50" s="101">
        <v>23472019.93</v>
      </c>
      <c r="G50" s="102">
        <v>22933618.370000001</v>
      </c>
    </row>
    <row r="51" spans="1:7" x14ac:dyDescent="0.2">
      <c r="A51" s="133"/>
      <c r="B51" s="133"/>
      <c r="C51" s="103" t="s">
        <v>6</v>
      </c>
      <c r="D51" s="104">
        <v>24199768</v>
      </c>
      <c r="E51" s="104">
        <v>23756799.75</v>
      </c>
      <c r="F51" s="104">
        <v>23472019.93</v>
      </c>
      <c r="G51" s="105">
        <v>22933618.370000001</v>
      </c>
    </row>
    <row r="52" spans="1:7" ht="22.5" x14ac:dyDescent="0.2">
      <c r="A52" s="133"/>
      <c r="B52" s="133" t="s">
        <v>28</v>
      </c>
      <c r="C52" s="115" t="s">
        <v>5</v>
      </c>
      <c r="D52" s="101">
        <v>347931976</v>
      </c>
      <c r="E52" s="101">
        <v>343750645.62</v>
      </c>
      <c r="F52" s="101">
        <v>323287729.50999999</v>
      </c>
      <c r="G52" s="102">
        <v>314807450.16000003</v>
      </c>
    </row>
    <row r="53" spans="1:7" x14ac:dyDescent="0.2">
      <c r="A53" s="133"/>
      <c r="B53" s="133"/>
      <c r="C53" s="103" t="s">
        <v>6</v>
      </c>
      <c r="D53" s="104">
        <v>347931976</v>
      </c>
      <c r="E53" s="104">
        <v>343750645.62</v>
      </c>
      <c r="F53" s="104">
        <v>323287729.50999999</v>
      </c>
      <c r="G53" s="105">
        <v>314807450.16000003</v>
      </c>
    </row>
    <row r="54" spans="1:7" ht="22.5" x14ac:dyDescent="0.2">
      <c r="A54" s="133"/>
      <c r="B54" s="133" t="s">
        <v>29</v>
      </c>
      <c r="C54" s="115" t="s">
        <v>4</v>
      </c>
      <c r="D54" s="101">
        <v>22780134</v>
      </c>
      <c r="E54" s="101">
        <v>18067111.539999999</v>
      </c>
      <c r="F54" s="101">
        <v>16665003.73</v>
      </c>
      <c r="G54" s="102">
        <v>15374462.73</v>
      </c>
    </row>
    <row r="55" spans="1:7" x14ac:dyDescent="0.2">
      <c r="A55" s="133"/>
      <c r="B55" s="133"/>
      <c r="C55" s="103" t="s">
        <v>6</v>
      </c>
      <c r="D55" s="104">
        <v>22780134</v>
      </c>
      <c r="E55" s="104">
        <v>18067111.539999999</v>
      </c>
      <c r="F55" s="104">
        <v>16665003.73</v>
      </c>
      <c r="G55" s="105">
        <v>15374462.73</v>
      </c>
    </row>
    <row r="56" spans="1:7" ht="22.5" x14ac:dyDescent="0.2">
      <c r="A56" s="133"/>
      <c r="B56" s="133" t="s">
        <v>30</v>
      </c>
      <c r="C56" s="115" t="s">
        <v>4</v>
      </c>
      <c r="D56" s="101">
        <v>832423</v>
      </c>
      <c r="E56" s="101">
        <v>478178.51</v>
      </c>
      <c r="F56" s="101">
        <v>288249.75</v>
      </c>
      <c r="G56" s="102">
        <v>280029.56</v>
      </c>
    </row>
    <row r="57" spans="1:7" x14ac:dyDescent="0.2">
      <c r="A57" s="133"/>
      <c r="B57" s="133"/>
      <c r="C57" s="103" t="s">
        <v>6</v>
      </c>
      <c r="D57" s="104">
        <v>832423</v>
      </c>
      <c r="E57" s="104">
        <v>478178.51</v>
      </c>
      <c r="F57" s="104">
        <v>288249.75</v>
      </c>
      <c r="G57" s="105">
        <v>280029.56</v>
      </c>
    </row>
    <row r="58" spans="1:7" x14ac:dyDescent="0.2">
      <c r="A58" s="103" t="s">
        <v>6</v>
      </c>
      <c r="B58" s="103"/>
      <c r="C58" s="103"/>
      <c r="D58" s="104">
        <v>484008565</v>
      </c>
      <c r="E58" s="104">
        <v>456473492.91000003</v>
      </c>
      <c r="F58" s="104">
        <v>420890309.56</v>
      </c>
      <c r="G58" s="105">
        <v>408786850.26999998</v>
      </c>
    </row>
  </sheetData>
  <mergeCells count="26">
    <mergeCell ref="A3:B4"/>
    <mergeCell ref="A5:A17"/>
    <mergeCell ref="B5:B7"/>
    <mergeCell ref="B8:B9"/>
    <mergeCell ref="B10:B11"/>
    <mergeCell ref="B12:B14"/>
    <mergeCell ref="B15:B17"/>
    <mergeCell ref="A18:A32"/>
    <mergeCell ref="B18:B20"/>
    <mergeCell ref="B21:B23"/>
    <mergeCell ref="B24:B26"/>
    <mergeCell ref="B27:B29"/>
    <mergeCell ref="B30:B32"/>
    <mergeCell ref="A33:A38"/>
    <mergeCell ref="B33:B35"/>
    <mergeCell ref="B36:B38"/>
    <mergeCell ref="A39:A46"/>
    <mergeCell ref="B39:B40"/>
    <mergeCell ref="B41:B43"/>
    <mergeCell ref="B44:B46"/>
    <mergeCell ref="A47:A57"/>
    <mergeCell ref="B47:B49"/>
    <mergeCell ref="B50:B51"/>
    <mergeCell ref="B52:B53"/>
    <mergeCell ref="B54:B55"/>
    <mergeCell ref="B56:B5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58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P10" sqref="P10"/>
    </sheetView>
  </sheetViews>
  <sheetFormatPr defaultRowHeight="12.75" x14ac:dyDescent="0.2"/>
  <cols>
    <col min="1" max="1" width="12.7109375" style="20" customWidth="1"/>
    <col min="2" max="2" width="28.7109375" customWidth="1"/>
    <col min="3" max="3" width="20.7109375" customWidth="1"/>
    <col min="4" max="5" width="14.7109375" customWidth="1"/>
    <col min="6" max="6" width="12.7109375" style="21" customWidth="1"/>
    <col min="7" max="7" width="14.7109375" customWidth="1"/>
    <col min="8" max="8" width="22.42578125" customWidth="1"/>
    <col min="9" max="9" width="9.140625" style="21" customWidth="1"/>
    <col min="10" max="10" width="14.7109375" customWidth="1"/>
    <col min="11" max="11" width="12.7109375" style="21" customWidth="1"/>
    <col min="12" max="12" width="14.7109375" customWidth="1"/>
    <col min="13" max="13" width="12.7109375" style="21" customWidth="1"/>
  </cols>
  <sheetData>
    <row r="1" spans="1:13" ht="22.5" x14ac:dyDescent="0.2">
      <c r="B1" s="1"/>
      <c r="C1" s="1"/>
      <c r="D1" s="1" t="s">
        <v>177</v>
      </c>
    </row>
    <row r="2" spans="1:13" ht="15" customHeight="1" thickBot="1" x14ac:dyDescent="0.25">
      <c r="L2" s="74" t="s">
        <v>150</v>
      </c>
      <c r="M2" s="91" t="s">
        <v>200</v>
      </c>
    </row>
    <row r="3" spans="1:13" ht="45" customHeight="1" x14ac:dyDescent="0.2">
      <c r="A3" s="156" t="s">
        <v>32</v>
      </c>
      <c r="B3" s="158" t="s">
        <v>36</v>
      </c>
      <c r="C3" s="160" t="s">
        <v>43</v>
      </c>
      <c r="D3" s="161" t="s">
        <v>122</v>
      </c>
      <c r="E3" s="161" t="s">
        <v>123</v>
      </c>
      <c r="F3" s="141" t="s">
        <v>40</v>
      </c>
      <c r="G3" s="150" t="s">
        <v>124</v>
      </c>
      <c r="H3" s="150" t="s">
        <v>125</v>
      </c>
      <c r="I3" s="152" t="s">
        <v>121</v>
      </c>
      <c r="J3" s="163" t="s">
        <v>34</v>
      </c>
      <c r="K3" s="143" t="s">
        <v>39</v>
      </c>
      <c r="L3" s="163" t="s">
        <v>35</v>
      </c>
      <c r="M3" s="154" t="s">
        <v>42</v>
      </c>
    </row>
    <row r="4" spans="1:13" ht="13.5" thickBot="1" x14ac:dyDescent="0.25">
      <c r="A4" s="157"/>
      <c r="B4" s="159"/>
      <c r="C4" s="159"/>
      <c r="D4" s="162"/>
      <c r="E4" s="162"/>
      <c r="F4" s="142"/>
      <c r="G4" s="151"/>
      <c r="H4" s="151"/>
      <c r="I4" s="153"/>
      <c r="J4" s="162"/>
      <c r="K4" s="142"/>
      <c r="L4" s="162"/>
      <c r="M4" s="155"/>
    </row>
    <row r="5" spans="1:13" ht="22.5" x14ac:dyDescent="0.2">
      <c r="A5" s="144" t="s">
        <v>2</v>
      </c>
      <c r="B5" s="147" t="s">
        <v>3</v>
      </c>
      <c r="C5" s="38" t="s">
        <v>4</v>
      </c>
      <c r="D5" s="39">
        <f>BASE!D5</f>
        <v>1832000</v>
      </c>
      <c r="E5" s="39">
        <f>BASE!E5</f>
        <v>548472.65</v>
      </c>
      <c r="F5" s="40">
        <f>E5/D5</f>
        <v>0.29938463427947598</v>
      </c>
      <c r="G5" s="39">
        <f ca="1">PTRES!F3+PTRES!F5+PTRES!F7</f>
        <v>0</v>
      </c>
      <c r="H5" s="39">
        <f ca="1">D5-E5-G5</f>
        <v>1283527.3500000001</v>
      </c>
      <c r="I5" s="40">
        <f t="shared" ref="I5:I11" ca="1" si="0">(E5+G5)/D5</f>
        <v>0.29938463427947598</v>
      </c>
      <c r="J5" s="39">
        <f>BASE!F5</f>
        <v>548472.65</v>
      </c>
      <c r="K5" s="40">
        <f t="shared" ref="K5:K37" si="1">J5/D5</f>
        <v>0.29938463427947598</v>
      </c>
      <c r="L5" s="41">
        <f>BASE!G5</f>
        <v>548472.65</v>
      </c>
      <c r="M5" s="42">
        <f t="shared" ref="M5:M37" si="2">L5/D5</f>
        <v>0.29938463427947598</v>
      </c>
    </row>
    <row r="6" spans="1:13" ht="22.5" x14ac:dyDescent="0.2">
      <c r="A6" s="145"/>
      <c r="B6" s="148"/>
      <c r="C6" s="31" t="s">
        <v>5</v>
      </c>
      <c r="D6" s="32">
        <f>BASE!D6</f>
        <v>5826364</v>
      </c>
      <c r="E6" s="32">
        <f>BASE!E6</f>
        <v>4788000.45</v>
      </c>
      <c r="F6" s="33">
        <f t="shared" ref="F6:F58" si="3">E6/D6</f>
        <v>0.82178189519226741</v>
      </c>
      <c r="G6" s="32">
        <f ca="1">PTRES!F4+PTRES!F6+PTRES!F8</f>
        <v>0</v>
      </c>
      <c r="H6" s="32">
        <f ca="1">D6-E6-G6</f>
        <v>1038363.5499999998</v>
      </c>
      <c r="I6" s="33">
        <f t="shared" ca="1" si="0"/>
        <v>0.82178189519226741</v>
      </c>
      <c r="J6" s="32">
        <f>BASE!F6</f>
        <v>4788000.45</v>
      </c>
      <c r="K6" s="33">
        <f t="shared" si="1"/>
        <v>0.82178189519226741</v>
      </c>
      <c r="L6" s="34">
        <f>BASE!G6</f>
        <v>4788000.45</v>
      </c>
      <c r="M6" s="43">
        <f t="shared" si="2"/>
        <v>0.82178189519226741</v>
      </c>
    </row>
    <row r="7" spans="1:13" ht="15.95" customHeight="1" x14ac:dyDescent="0.2">
      <c r="A7" s="145"/>
      <c r="B7" s="148"/>
      <c r="C7" s="35" t="s">
        <v>6</v>
      </c>
      <c r="D7" s="36">
        <f>SUM(D5:D6)</f>
        <v>7658364</v>
      </c>
      <c r="E7" s="36">
        <f>SUM(E5:E6)</f>
        <v>5336473.1000000006</v>
      </c>
      <c r="F7" s="37">
        <f t="shared" si="3"/>
        <v>0.69681633048520553</v>
      </c>
      <c r="G7" s="77">
        <f ca="1">SUM(G5:G6)</f>
        <v>0</v>
      </c>
      <c r="H7" s="75">
        <f ca="1">SUM(H5:H6)</f>
        <v>2321890.9</v>
      </c>
      <c r="I7" s="76">
        <f t="shared" ca="1" si="0"/>
        <v>0.69681633048520553</v>
      </c>
      <c r="J7" s="36">
        <f>SUM(J5:J6)</f>
        <v>5336473.1000000006</v>
      </c>
      <c r="K7" s="37">
        <f t="shared" si="1"/>
        <v>0.69681633048520553</v>
      </c>
      <c r="L7" s="36">
        <f>SUM(L5:L6)</f>
        <v>5336473.1000000006</v>
      </c>
      <c r="M7" s="44">
        <f t="shared" si="2"/>
        <v>0.69681633048520553</v>
      </c>
    </row>
    <row r="8" spans="1:13" ht="22.5" customHeight="1" x14ac:dyDescent="0.2">
      <c r="A8" s="145"/>
      <c r="B8" s="148" t="s">
        <v>7</v>
      </c>
      <c r="C8" s="31" t="s">
        <v>4</v>
      </c>
      <c r="D8" s="32">
        <f>BASE!D8</f>
        <v>119427</v>
      </c>
      <c r="E8" s="32">
        <f>BASE!E8</f>
        <v>119427</v>
      </c>
      <c r="F8" s="33">
        <f t="shared" si="3"/>
        <v>1</v>
      </c>
      <c r="G8" s="32">
        <f ca="1">PTRES!F9+PTRES!F10+PTRES!F11+PTRES!F12+PTRES!F13</f>
        <v>0</v>
      </c>
      <c r="H8" s="32">
        <f ca="1">D8-E8-G8</f>
        <v>0</v>
      </c>
      <c r="I8" s="33">
        <f t="shared" ca="1" si="0"/>
        <v>1</v>
      </c>
      <c r="J8" s="32">
        <f>BASE!F8</f>
        <v>119427</v>
      </c>
      <c r="K8" s="33">
        <f t="shared" si="1"/>
        <v>1</v>
      </c>
      <c r="L8" s="34">
        <f>BASE!G8</f>
        <v>119427</v>
      </c>
      <c r="M8" s="43">
        <f t="shared" si="2"/>
        <v>1</v>
      </c>
    </row>
    <row r="9" spans="1:13" ht="15.95" customHeight="1" x14ac:dyDescent="0.2">
      <c r="A9" s="145"/>
      <c r="B9" s="148"/>
      <c r="C9" s="35" t="s">
        <v>6</v>
      </c>
      <c r="D9" s="36">
        <f>D8</f>
        <v>119427</v>
      </c>
      <c r="E9" s="36">
        <f>E8</f>
        <v>119427</v>
      </c>
      <c r="F9" s="37">
        <f t="shared" si="3"/>
        <v>1</v>
      </c>
      <c r="G9" s="77">
        <f ca="1">G8</f>
        <v>0</v>
      </c>
      <c r="H9" s="77">
        <f ca="1">H8</f>
        <v>0</v>
      </c>
      <c r="I9" s="78">
        <f t="shared" ca="1" si="0"/>
        <v>1</v>
      </c>
      <c r="J9" s="36">
        <f>J8</f>
        <v>119427</v>
      </c>
      <c r="K9" s="37">
        <f t="shared" si="1"/>
        <v>1</v>
      </c>
      <c r="L9" s="36">
        <f>L8</f>
        <v>119427</v>
      </c>
      <c r="M9" s="44">
        <f t="shared" si="2"/>
        <v>1</v>
      </c>
    </row>
    <row r="10" spans="1:13" ht="22.5" customHeight="1" x14ac:dyDescent="0.2">
      <c r="A10" s="145"/>
      <c r="B10" s="148" t="s">
        <v>8</v>
      </c>
      <c r="C10" s="31" t="s">
        <v>4</v>
      </c>
      <c r="D10" s="32">
        <f>BASE!D10</f>
        <v>292262</v>
      </c>
      <c r="E10" s="32">
        <f>BASE!E10</f>
        <v>287942.40000000002</v>
      </c>
      <c r="F10" s="33">
        <f t="shared" si="3"/>
        <v>0.98522011072257087</v>
      </c>
      <c r="G10" s="32">
        <f ca="1">PTRES!F14</f>
        <v>0</v>
      </c>
      <c r="H10" s="32">
        <f ca="1">D10-E10-G10</f>
        <v>4319.5999999999767</v>
      </c>
      <c r="I10" s="33">
        <f t="shared" ca="1" si="0"/>
        <v>0.98522011072257087</v>
      </c>
      <c r="J10" s="32">
        <f>BASE!F10</f>
        <v>287942.40000000002</v>
      </c>
      <c r="K10" s="33">
        <f t="shared" si="1"/>
        <v>0.98522011072257087</v>
      </c>
      <c r="L10" s="34">
        <f>BASE!G10</f>
        <v>265735.5</v>
      </c>
      <c r="M10" s="43">
        <f t="shared" si="2"/>
        <v>0.90923725971901925</v>
      </c>
    </row>
    <row r="11" spans="1:13" ht="15.95" customHeight="1" x14ac:dyDescent="0.2">
      <c r="A11" s="145"/>
      <c r="B11" s="148"/>
      <c r="C11" s="35" t="s">
        <v>6</v>
      </c>
      <c r="D11" s="36">
        <f>D10</f>
        <v>292262</v>
      </c>
      <c r="E11" s="36">
        <f>E10</f>
        <v>287942.40000000002</v>
      </c>
      <c r="F11" s="37">
        <f t="shared" si="3"/>
        <v>0.98522011072257087</v>
      </c>
      <c r="G11" s="77">
        <f ca="1">G10</f>
        <v>0</v>
      </c>
      <c r="H11" s="77">
        <f ca="1">H10</f>
        <v>4319.5999999999767</v>
      </c>
      <c r="I11" s="78">
        <f t="shared" ca="1" si="0"/>
        <v>0.98522011072257087</v>
      </c>
      <c r="J11" s="36">
        <f>J10</f>
        <v>287942.40000000002</v>
      </c>
      <c r="K11" s="37">
        <f t="shared" si="1"/>
        <v>0.98522011072257087</v>
      </c>
      <c r="L11" s="36">
        <f>L10</f>
        <v>265735.5</v>
      </c>
      <c r="M11" s="44">
        <f t="shared" si="2"/>
        <v>0.90923725971901925</v>
      </c>
    </row>
    <row r="12" spans="1:13" ht="22.5" customHeight="1" x14ac:dyDescent="0.2">
      <c r="A12" s="145"/>
      <c r="B12" s="148" t="s">
        <v>18</v>
      </c>
      <c r="C12" s="31" t="s">
        <v>12</v>
      </c>
      <c r="D12" s="32">
        <f>BASE!D12</f>
        <v>278139</v>
      </c>
      <c r="E12" s="32">
        <f>BASE!E12+12000</f>
        <v>234941.74</v>
      </c>
      <c r="F12" s="33">
        <f t="shared" si="3"/>
        <v>0.84469182674849619</v>
      </c>
      <c r="G12" s="32">
        <f ca="1">PTRES!F16+PTRES!F18</f>
        <v>13556.98</v>
      </c>
      <c r="H12" s="32">
        <f ca="1">D12-E12-G12</f>
        <v>29640.28000000001</v>
      </c>
      <c r="I12" s="33">
        <f t="shared" ref="I12:I48" ca="1" si="4">(E12+G12)/D12</f>
        <v>0.89343357098429199</v>
      </c>
      <c r="J12" s="32">
        <f>BASE!F12</f>
        <v>134090</v>
      </c>
      <c r="K12" s="33">
        <f t="shared" si="1"/>
        <v>0.48209708095592491</v>
      </c>
      <c r="L12" s="34">
        <f>BASE!G12</f>
        <v>126010.25</v>
      </c>
      <c r="M12" s="43">
        <f t="shared" si="2"/>
        <v>0.453047756697191</v>
      </c>
    </row>
    <row r="13" spans="1:13" ht="22.5" customHeight="1" x14ac:dyDescent="0.2">
      <c r="A13" s="145"/>
      <c r="B13" s="148"/>
      <c r="C13" s="31" t="s">
        <v>4</v>
      </c>
      <c r="D13" s="32">
        <f>BASE!D13</f>
        <v>3599872</v>
      </c>
      <c r="E13" s="32">
        <f>BASE!E13+72608.8+28762.71+1689279.95</f>
        <v>3461659.2199999997</v>
      </c>
      <c r="F13" s="33">
        <f t="shared" si="3"/>
        <v>0.96160619599807984</v>
      </c>
      <c r="G13" s="32">
        <f ca="1">PTRES!F15+PTRES!F17+PTRES!F19</f>
        <v>18859.22</v>
      </c>
      <c r="H13" s="32">
        <f ca="1">D13-E13-G13</f>
        <v>119353.56000000026</v>
      </c>
      <c r="I13" s="33">
        <f t="shared" ca="1" si="4"/>
        <v>0.96684505449082636</v>
      </c>
      <c r="J13" s="32">
        <f>BASE!F13</f>
        <v>1066344.6000000001</v>
      </c>
      <c r="K13" s="33">
        <f t="shared" si="1"/>
        <v>0.29621736550632916</v>
      </c>
      <c r="L13" s="34">
        <f>BASE!G13</f>
        <v>1024641.6</v>
      </c>
      <c r="M13" s="43">
        <f t="shared" si="2"/>
        <v>0.28463278694353578</v>
      </c>
    </row>
    <row r="14" spans="1:13" ht="15.95" customHeight="1" x14ac:dyDescent="0.2">
      <c r="A14" s="145"/>
      <c r="B14" s="164"/>
      <c r="C14" s="35" t="s">
        <v>6</v>
      </c>
      <c r="D14" s="36">
        <f>SUM(D12:D13)</f>
        <v>3878011</v>
      </c>
      <c r="E14" s="36">
        <f>SUM(E12:E13)</f>
        <v>3696600.96</v>
      </c>
      <c r="F14" s="37">
        <f t="shared" si="3"/>
        <v>0.95322085471134554</v>
      </c>
      <c r="G14" s="77">
        <f ca="1">SUM(G12:G13)</f>
        <v>32416.2</v>
      </c>
      <c r="H14" s="77">
        <f ca="1">SUM(H12:H13)</f>
        <v>148993.84000000026</v>
      </c>
      <c r="I14" s="78">
        <f t="shared" ca="1" si="4"/>
        <v>0.96157983048526685</v>
      </c>
      <c r="J14" s="36">
        <f>SUM(J12:J13)</f>
        <v>1200434.6000000001</v>
      </c>
      <c r="K14" s="37">
        <f t="shared" si="1"/>
        <v>0.3095490446004408</v>
      </c>
      <c r="L14" s="36">
        <f>SUM(L12:L13)</f>
        <v>1150651.8500000001</v>
      </c>
      <c r="M14" s="44">
        <f t="shared" si="2"/>
        <v>0.29671185821804014</v>
      </c>
    </row>
    <row r="15" spans="1:13" ht="15.95" customHeight="1" x14ac:dyDescent="0.2">
      <c r="A15" s="145"/>
      <c r="B15" s="93"/>
      <c r="C15" s="92" t="s">
        <v>12</v>
      </c>
      <c r="D15" s="32">
        <f>BASE!D15</f>
        <v>90000</v>
      </c>
      <c r="E15" s="32">
        <f>BASE!E15</f>
        <v>89998.62</v>
      </c>
      <c r="F15" s="33">
        <f t="shared" si="3"/>
        <v>0.99998466666666663</v>
      </c>
      <c r="G15" s="32"/>
      <c r="H15" s="32">
        <f>D15-E15-G15</f>
        <v>1.3800000000046566</v>
      </c>
      <c r="I15" s="33">
        <f t="shared" ref="I15" si="5">(E15+G15)/D15</f>
        <v>0.99998466666666663</v>
      </c>
      <c r="J15" s="32">
        <f>BASE!F15</f>
        <v>0</v>
      </c>
      <c r="K15" s="33">
        <f t="shared" ref="K15" si="6">J15/D15</f>
        <v>0</v>
      </c>
      <c r="L15" s="34">
        <f>BASE!G15</f>
        <v>0</v>
      </c>
      <c r="M15" s="43">
        <f t="shared" ref="M15" si="7">L15/D15</f>
        <v>0</v>
      </c>
    </row>
    <row r="16" spans="1:13" ht="22.5" customHeight="1" x14ac:dyDescent="0.2">
      <c r="A16" s="145"/>
      <c r="B16" s="165" t="s">
        <v>9</v>
      </c>
      <c r="C16" s="31" t="s">
        <v>4</v>
      </c>
      <c r="D16" s="32">
        <f>BASE!D16</f>
        <v>72470</v>
      </c>
      <c r="E16" s="32">
        <f>BASE!E16</f>
        <v>47405.14</v>
      </c>
      <c r="F16" s="33">
        <f t="shared" si="3"/>
        <v>0.65413467641782808</v>
      </c>
      <c r="G16" s="32">
        <f ca="1">PTRES!F20</f>
        <v>0</v>
      </c>
      <c r="H16" s="32">
        <f ca="1">D16-E16-G16</f>
        <v>25064.86</v>
      </c>
      <c r="I16" s="33">
        <f t="shared" ca="1" si="4"/>
        <v>0.65413467641782808</v>
      </c>
      <c r="J16" s="32">
        <f>BASE!F16</f>
        <v>42790.14</v>
      </c>
      <c r="K16" s="33">
        <f t="shared" si="1"/>
        <v>0.59045315302883949</v>
      </c>
      <c r="L16" s="34">
        <f>BASE!G16</f>
        <v>42552.73</v>
      </c>
      <c r="M16" s="43">
        <f t="shared" si="2"/>
        <v>0.58717717676279846</v>
      </c>
    </row>
    <row r="17" spans="1:13" ht="15.95" customHeight="1" thickBot="1" x14ac:dyDescent="0.25">
      <c r="A17" s="146"/>
      <c r="B17" s="166"/>
      <c r="C17" s="45" t="s">
        <v>6</v>
      </c>
      <c r="D17" s="36">
        <f>SUM(D15:D16)</f>
        <v>162470</v>
      </c>
      <c r="E17" s="36">
        <f>SUM(E15:E16)</f>
        <v>137403.76</v>
      </c>
      <c r="F17" s="37">
        <f t="shared" si="3"/>
        <v>0.84571773250446247</v>
      </c>
      <c r="G17" s="79">
        <f ca="1">G16</f>
        <v>0</v>
      </c>
      <c r="H17" s="77">
        <f ca="1">SUM(H15:H16)</f>
        <v>25066.240000000005</v>
      </c>
      <c r="I17" s="80">
        <f t="shared" ca="1" si="4"/>
        <v>0.84571773250446247</v>
      </c>
      <c r="J17" s="46">
        <f>J16</f>
        <v>42790.14</v>
      </c>
      <c r="K17" s="47">
        <f t="shared" si="1"/>
        <v>0.2633725610882009</v>
      </c>
      <c r="L17" s="46">
        <f>SUM(L15:L16)</f>
        <v>42552.73</v>
      </c>
      <c r="M17" s="48">
        <f t="shared" si="2"/>
        <v>0.2619113067027759</v>
      </c>
    </row>
    <row r="18" spans="1:13" ht="22.5" customHeight="1" x14ac:dyDescent="0.2">
      <c r="A18" s="144" t="s">
        <v>10</v>
      </c>
      <c r="B18" s="147" t="s">
        <v>11</v>
      </c>
      <c r="C18" s="38" t="s">
        <v>12</v>
      </c>
      <c r="D18" s="39">
        <f>BASE!D18</f>
        <v>961257</v>
      </c>
      <c r="E18" s="39">
        <f>BASE!E18</f>
        <v>644458.80000000005</v>
      </c>
      <c r="F18" s="40">
        <f t="shared" si="3"/>
        <v>0.67043340126521844</v>
      </c>
      <c r="G18" s="39">
        <f ca="1">PTRES!F23+PTRES!F25</f>
        <v>0</v>
      </c>
      <c r="H18" s="39">
        <f ca="1">D18-E18-G18</f>
        <v>316798.19999999995</v>
      </c>
      <c r="I18" s="40">
        <f t="shared" ca="1" si="4"/>
        <v>0.67043340126521844</v>
      </c>
      <c r="J18" s="39">
        <f>BASE!F18</f>
        <v>608113.80000000005</v>
      </c>
      <c r="K18" s="40">
        <f t="shared" si="1"/>
        <v>0.63262353356074397</v>
      </c>
      <c r="L18" s="41">
        <f>BASE!G18</f>
        <v>608113.80000000005</v>
      </c>
      <c r="M18" s="42">
        <f t="shared" si="2"/>
        <v>0.63262353356074397</v>
      </c>
    </row>
    <row r="19" spans="1:13" ht="22.5" x14ac:dyDescent="0.2">
      <c r="A19" s="145"/>
      <c r="B19" s="148"/>
      <c r="C19" s="31" t="s">
        <v>4</v>
      </c>
      <c r="D19" s="32">
        <f>BASE!D19</f>
        <v>6965950</v>
      </c>
      <c r="E19" s="32">
        <f>BASE!E19</f>
        <v>1133431.1200000001</v>
      </c>
      <c r="F19" s="33">
        <f t="shared" si="3"/>
        <v>0.16271020033161307</v>
      </c>
      <c r="G19" s="32">
        <f ca="1">PTRES!F21+PTRES!F22+PTRES!F24+PTRES!F26+PTRES!F27+PTRES!F28+PTRES!F29+PTRES!F30+PTRES!F31</f>
        <v>5600000</v>
      </c>
      <c r="H19" s="32">
        <f ca="1">D19-E19-G19</f>
        <v>232518.87999999989</v>
      </c>
      <c r="I19" s="33">
        <f t="shared" ca="1" si="4"/>
        <v>0.96662065044968737</v>
      </c>
      <c r="J19" s="32">
        <f>BASE!F19</f>
        <v>519693.96</v>
      </c>
      <c r="K19" s="33">
        <f t="shared" si="1"/>
        <v>7.4604893804865097E-2</v>
      </c>
      <c r="L19" s="34">
        <f>BASE!G19</f>
        <v>513685.69</v>
      </c>
      <c r="M19" s="43">
        <f t="shared" si="2"/>
        <v>7.3742373976270287E-2</v>
      </c>
    </row>
    <row r="20" spans="1:13" ht="15.95" customHeight="1" x14ac:dyDescent="0.2">
      <c r="A20" s="145"/>
      <c r="B20" s="148"/>
      <c r="C20" s="35" t="s">
        <v>6</v>
      </c>
      <c r="D20" s="36">
        <f>SUM(D18:D19)</f>
        <v>7927207</v>
      </c>
      <c r="E20" s="36">
        <f>SUM(E18:E19)</f>
        <v>1777889.9200000002</v>
      </c>
      <c r="F20" s="37">
        <f t="shared" si="3"/>
        <v>0.22427696413125078</v>
      </c>
      <c r="G20" s="77">
        <f ca="1">SUM(G18:G19)</f>
        <v>5600000</v>
      </c>
      <c r="H20" s="77">
        <f ca="1">SUM(H18:H19)</f>
        <v>549317.07999999984</v>
      </c>
      <c r="I20" s="78">
        <f t="shared" ca="1" si="4"/>
        <v>0.9307048396743014</v>
      </c>
      <c r="J20" s="36">
        <f>SUM(J18:J19)</f>
        <v>1127807.76</v>
      </c>
      <c r="K20" s="37">
        <f t="shared" si="1"/>
        <v>0.14227050712817263</v>
      </c>
      <c r="L20" s="36">
        <f>SUM(L18:L19)</f>
        <v>1121799.49</v>
      </c>
      <c r="M20" s="44">
        <f t="shared" si="2"/>
        <v>0.14151257687606744</v>
      </c>
    </row>
    <row r="21" spans="1:13" ht="22.5" customHeight="1" x14ac:dyDescent="0.2">
      <c r="A21" s="145"/>
      <c r="B21" s="148" t="s">
        <v>13</v>
      </c>
      <c r="C21" s="31" t="s">
        <v>12</v>
      </c>
      <c r="D21" s="32">
        <f>BASE!D21</f>
        <v>675347</v>
      </c>
      <c r="E21" s="32">
        <f>BASE!E21</f>
        <v>559701.14</v>
      </c>
      <c r="F21" s="33">
        <f t="shared" si="3"/>
        <v>0.82876082961795938</v>
      </c>
      <c r="G21" s="32">
        <f ca="1">PTRES!F32</f>
        <v>0</v>
      </c>
      <c r="H21" s="32">
        <f ca="1">D21-E21-G21</f>
        <v>115645.85999999999</v>
      </c>
      <c r="I21" s="33">
        <f t="shared" ca="1" si="4"/>
        <v>0.82876082961795938</v>
      </c>
      <c r="J21" s="32">
        <f>BASE!F21</f>
        <v>153069.14000000001</v>
      </c>
      <c r="K21" s="33">
        <f t="shared" si="1"/>
        <v>0.22665258008105466</v>
      </c>
      <c r="L21" s="34">
        <f>BASE!G21</f>
        <v>153069.14000000001</v>
      </c>
      <c r="M21" s="43">
        <f t="shared" si="2"/>
        <v>0.22665258008105466</v>
      </c>
    </row>
    <row r="22" spans="1:13" ht="22.5" x14ac:dyDescent="0.2">
      <c r="A22" s="145"/>
      <c r="B22" s="148"/>
      <c r="C22" s="31" t="s">
        <v>4</v>
      </c>
      <c r="D22" s="32">
        <f>BASE!D22</f>
        <v>3089464</v>
      </c>
      <c r="E22" s="32">
        <f>BASE!E22</f>
        <v>2318580.0299999998</v>
      </c>
      <c r="F22" s="33">
        <f t="shared" si="3"/>
        <v>0.75047970457011304</v>
      </c>
      <c r="G22" s="32">
        <f ca="1">PTRES!F33+PTRES!F34+PTRES!F35</f>
        <v>35915.879999999997</v>
      </c>
      <c r="H22" s="32">
        <f ca="1">D22-E22-G22</f>
        <v>734968.0900000002</v>
      </c>
      <c r="I22" s="33">
        <f t="shared" ca="1" si="4"/>
        <v>0.76210498325923193</v>
      </c>
      <c r="J22" s="32">
        <f>BASE!F22</f>
        <v>1847768.16</v>
      </c>
      <c r="K22" s="33">
        <f t="shared" si="1"/>
        <v>0.59808696913121495</v>
      </c>
      <c r="L22" s="34">
        <f>BASE!G22</f>
        <v>1750772.77</v>
      </c>
      <c r="M22" s="43">
        <f t="shared" si="2"/>
        <v>0.56669142932236793</v>
      </c>
    </row>
    <row r="23" spans="1:13" ht="15.95" customHeight="1" x14ac:dyDescent="0.2">
      <c r="A23" s="145"/>
      <c r="B23" s="148"/>
      <c r="C23" s="35" t="s">
        <v>6</v>
      </c>
      <c r="D23" s="36">
        <f>SUM(D21:D22)</f>
        <v>3764811</v>
      </c>
      <c r="E23" s="36">
        <f>SUM(E21:E22)</f>
        <v>2878281.17</v>
      </c>
      <c r="F23" s="37">
        <f t="shared" si="3"/>
        <v>0.76452208889104922</v>
      </c>
      <c r="G23" s="77">
        <f ca="1">SUM(G21:G22)</f>
        <v>35915.879999999997</v>
      </c>
      <c r="H23" s="77">
        <f ca="1">SUM(H21:H22)</f>
        <v>850613.95000000019</v>
      </c>
      <c r="I23" s="78">
        <f t="shared" ca="1" si="4"/>
        <v>0.77406197814445399</v>
      </c>
      <c r="J23" s="36">
        <f>SUM(J21:J22)</f>
        <v>2000837.2999999998</v>
      </c>
      <c r="K23" s="37">
        <f t="shared" si="1"/>
        <v>0.53145756852070392</v>
      </c>
      <c r="L23" s="36">
        <f>SUM(L21:L22)</f>
        <v>1903841.9100000001</v>
      </c>
      <c r="M23" s="44">
        <f t="shared" si="2"/>
        <v>0.5056938874222372</v>
      </c>
    </row>
    <row r="24" spans="1:13" ht="22.5" customHeight="1" x14ac:dyDescent="0.2">
      <c r="A24" s="145"/>
      <c r="B24" s="148" t="s">
        <v>14</v>
      </c>
      <c r="C24" s="31" t="s">
        <v>12</v>
      </c>
      <c r="D24" s="32">
        <f>BASE!D24</f>
        <v>181964</v>
      </c>
      <c r="E24" s="32">
        <f>BASE!E24</f>
        <v>166110.41</v>
      </c>
      <c r="F24" s="33">
        <f t="shared" si="3"/>
        <v>0.91287512914642455</v>
      </c>
      <c r="G24" s="32">
        <f ca="1">PTRES!F36</f>
        <v>0</v>
      </c>
      <c r="H24" s="32">
        <f ca="1">D24-E24-G24</f>
        <v>15853.589999999997</v>
      </c>
      <c r="I24" s="33">
        <f t="shared" ca="1" si="4"/>
        <v>0.91287512914642455</v>
      </c>
      <c r="J24" s="32">
        <f>BASE!F24</f>
        <v>74160.41</v>
      </c>
      <c r="K24" s="33">
        <f t="shared" si="1"/>
        <v>0.40755539557275067</v>
      </c>
      <c r="L24" s="34">
        <f>BASE!G24</f>
        <v>74160.41</v>
      </c>
      <c r="M24" s="43">
        <f t="shared" si="2"/>
        <v>0.40755539557275067</v>
      </c>
    </row>
    <row r="25" spans="1:13" ht="22.5" x14ac:dyDescent="0.2">
      <c r="A25" s="145"/>
      <c r="B25" s="148"/>
      <c r="C25" s="31" t="s">
        <v>4</v>
      </c>
      <c r="D25" s="32">
        <f>BASE!D25</f>
        <v>3716585</v>
      </c>
      <c r="E25" s="32">
        <f>BASE!E25+167227.76+66929.73</f>
        <v>2900775.1700000004</v>
      </c>
      <c r="F25" s="33">
        <f t="shared" si="3"/>
        <v>0.78049477410041757</v>
      </c>
      <c r="G25" s="32">
        <f ca="1">PTRES!F37+PTRES!F38+PTRES!F39</f>
        <v>275232.02</v>
      </c>
      <c r="H25" s="32">
        <f ca="1">D25-E25-G25</f>
        <v>540577.80999999959</v>
      </c>
      <c r="I25" s="33">
        <f t="shared" ca="1" si="4"/>
        <v>0.85454985961574947</v>
      </c>
      <c r="J25" s="32">
        <f>BASE!F25+66929.73</f>
        <v>2109591</v>
      </c>
      <c r="K25" s="33">
        <f t="shared" si="1"/>
        <v>0.56761543190859354</v>
      </c>
      <c r="L25" s="34">
        <f>BASE!G25+66929.73</f>
        <v>1827551.85</v>
      </c>
      <c r="M25" s="43">
        <f t="shared" si="2"/>
        <v>0.49172879135012387</v>
      </c>
    </row>
    <row r="26" spans="1:13" ht="15.95" customHeight="1" x14ac:dyDescent="0.2">
      <c r="A26" s="145"/>
      <c r="B26" s="148"/>
      <c r="C26" s="35" t="s">
        <v>6</v>
      </c>
      <c r="D26" s="36">
        <f>SUM(D24:D25)</f>
        <v>3898549</v>
      </c>
      <c r="E26" s="36">
        <f>SUM(E24:E25)</f>
        <v>3066885.5800000005</v>
      </c>
      <c r="F26" s="37">
        <f t="shared" si="3"/>
        <v>0.78667360087047788</v>
      </c>
      <c r="G26" s="77">
        <f ca="1">SUM(G24:G25)</f>
        <v>275232.02</v>
      </c>
      <c r="H26" s="77">
        <f ca="1">SUM(H24:H25)</f>
        <v>556431.39999999956</v>
      </c>
      <c r="I26" s="78">
        <f t="shared" ca="1" si="4"/>
        <v>0.85727217998286043</v>
      </c>
      <c r="J26" s="36">
        <f>SUM(J24:J25)</f>
        <v>2183751.41</v>
      </c>
      <c r="K26" s="37">
        <f t="shared" si="1"/>
        <v>0.56014466151380937</v>
      </c>
      <c r="L26" s="36">
        <f>SUM(L24:L25)</f>
        <v>1901712.26</v>
      </c>
      <c r="M26" s="44">
        <f t="shared" si="2"/>
        <v>0.48780001482602886</v>
      </c>
    </row>
    <row r="27" spans="1:13" ht="22.5" customHeight="1" x14ac:dyDescent="0.2">
      <c r="A27" s="145"/>
      <c r="B27" s="148" t="s">
        <v>15</v>
      </c>
      <c r="C27" s="31" t="s">
        <v>12</v>
      </c>
      <c r="D27" s="32">
        <f>BASE!D27</f>
        <v>1128569</v>
      </c>
      <c r="E27" s="32">
        <f>BASE!E27</f>
        <v>886916.96</v>
      </c>
      <c r="F27" s="33">
        <f t="shared" si="3"/>
        <v>0.78587747847052325</v>
      </c>
      <c r="G27" s="32">
        <f ca="1">PTRES!F40</f>
        <v>0</v>
      </c>
      <c r="H27" s="32">
        <f ca="1">D27-E27-G27</f>
        <v>241652.04000000004</v>
      </c>
      <c r="I27" s="33">
        <f t="shared" ca="1" si="4"/>
        <v>0.78587747847052325</v>
      </c>
      <c r="J27" s="32">
        <f>BASE!F27</f>
        <v>384900</v>
      </c>
      <c r="K27" s="33">
        <f t="shared" si="1"/>
        <v>0.34105136681939696</v>
      </c>
      <c r="L27" s="34">
        <f>BASE!G27</f>
        <v>362383.35</v>
      </c>
      <c r="M27" s="43">
        <f t="shared" si="2"/>
        <v>0.32109986186046219</v>
      </c>
    </row>
    <row r="28" spans="1:13" ht="22.5" x14ac:dyDescent="0.2">
      <c r="A28" s="145"/>
      <c r="B28" s="148"/>
      <c r="C28" s="31" t="s">
        <v>4</v>
      </c>
      <c r="D28" s="32">
        <f>BASE!D28</f>
        <v>3203792</v>
      </c>
      <c r="E28" s="32">
        <f>BASE!E28</f>
        <v>2723517.4</v>
      </c>
      <c r="F28" s="33">
        <f t="shared" si="3"/>
        <v>0.85009182868301059</v>
      </c>
      <c r="G28" s="32">
        <f ca="1">PTRES!F41+PTRES!F42+PTRES!F43+PTRES!F44</f>
        <v>978.2</v>
      </c>
      <c r="H28" s="32">
        <f ca="1">D28-E28-G28</f>
        <v>479296.40000000008</v>
      </c>
      <c r="I28" s="33">
        <f t="shared" ca="1" si="4"/>
        <v>0.85039715437206909</v>
      </c>
      <c r="J28" s="32">
        <f>BASE!F28</f>
        <v>1425939.4</v>
      </c>
      <c r="K28" s="33">
        <f t="shared" si="1"/>
        <v>0.4450786443064968</v>
      </c>
      <c r="L28" s="34">
        <f>BASE!G28</f>
        <v>1362921.29</v>
      </c>
      <c r="M28" s="43">
        <f t="shared" si="2"/>
        <v>0.42540879370446022</v>
      </c>
    </row>
    <row r="29" spans="1:13" ht="15.95" customHeight="1" x14ac:dyDescent="0.2">
      <c r="A29" s="145"/>
      <c r="B29" s="148"/>
      <c r="C29" s="35" t="s">
        <v>6</v>
      </c>
      <c r="D29" s="36">
        <f>SUM(D27:D28)</f>
        <v>4332361</v>
      </c>
      <c r="E29" s="36">
        <f>SUM(E27:E28)</f>
        <v>3610434.36</v>
      </c>
      <c r="F29" s="37">
        <f t="shared" si="3"/>
        <v>0.83336415409519193</v>
      </c>
      <c r="G29" s="77">
        <f ca="1">SUM(G27:G28)</f>
        <v>978.2</v>
      </c>
      <c r="H29" s="77">
        <f ca="1">SUM(H27:H28)</f>
        <v>720948.44000000018</v>
      </c>
      <c r="I29" s="78">
        <f t="shared" ca="1" si="4"/>
        <v>0.83358994322033642</v>
      </c>
      <c r="J29" s="36">
        <f>SUM(J27:J28)</f>
        <v>1810839.4</v>
      </c>
      <c r="K29" s="37">
        <f t="shared" si="1"/>
        <v>0.41797980362208964</v>
      </c>
      <c r="L29" s="36">
        <f>SUM(L27:L28)</f>
        <v>1725304.6400000001</v>
      </c>
      <c r="M29" s="44">
        <f t="shared" si="2"/>
        <v>0.39823658277784335</v>
      </c>
    </row>
    <row r="30" spans="1:13" ht="22.5" customHeight="1" x14ac:dyDescent="0.2">
      <c r="A30" s="145"/>
      <c r="B30" s="148" t="s">
        <v>16</v>
      </c>
      <c r="C30" s="31" t="s">
        <v>12</v>
      </c>
      <c r="D30" s="32">
        <f>BASE!D30</f>
        <v>120089</v>
      </c>
      <c r="E30" s="32">
        <f>BASE!E30</f>
        <v>116913.99</v>
      </c>
      <c r="F30" s="33">
        <f t="shared" si="3"/>
        <v>0.97356119211584746</v>
      </c>
      <c r="G30" s="32">
        <f ca="1">PTRES!F45</f>
        <v>0</v>
      </c>
      <c r="H30" s="32">
        <f ca="1">D30-E30-G30</f>
        <v>3175.0099999999948</v>
      </c>
      <c r="I30" s="33">
        <f t="shared" ca="1" si="4"/>
        <v>0.97356119211584746</v>
      </c>
      <c r="J30" s="32">
        <f>BASE!F30</f>
        <v>51999.99</v>
      </c>
      <c r="K30" s="33">
        <f t="shared" si="1"/>
        <v>0.43301209935964158</v>
      </c>
      <c r="L30" s="34">
        <f>BASE!G30</f>
        <v>51999.99</v>
      </c>
      <c r="M30" s="43">
        <f t="shared" si="2"/>
        <v>0.43301209935964158</v>
      </c>
    </row>
    <row r="31" spans="1:13" ht="22.5" x14ac:dyDescent="0.2">
      <c r="A31" s="145"/>
      <c r="B31" s="148"/>
      <c r="C31" s="31" t="s">
        <v>4</v>
      </c>
      <c r="D31" s="32">
        <f>BASE!D31</f>
        <v>699548</v>
      </c>
      <c r="E31" s="32">
        <f>BASE!E31</f>
        <v>578436.72</v>
      </c>
      <c r="F31" s="33">
        <f t="shared" si="3"/>
        <v>0.82687209455248245</v>
      </c>
      <c r="G31" s="32">
        <f ca="1">PTRES!F46+PTRES!F47+PTRES!F48+PTRES!F49</f>
        <v>82556.69</v>
      </c>
      <c r="H31" s="32">
        <f ca="1">D31-E31-G31</f>
        <v>38554.590000000026</v>
      </c>
      <c r="I31" s="33">
        <f t="shared" ca="1" si="4"/>
        <v>0.94488642666407441</v>
      </c>
      <c r="J31" s="32">
        <f>BASE!F31</f>
        <v>356364.04</v>
      </c>
      <c r="K31" s="33">
        <f t="shared" si="1"/>
        <v>0.50942042576063395</v>
      </c>
      <c r="L31" s="34">
        <f>BASE!G31</f>
        <v>353679.16</v>
      </c>
      <c r="M31" s="43">
        <f t="shared" si="2"/>
        <v>0.50558240463842363</v>
      </c>
    </row>
    <row r="32" spans="1:13" ht="15.95" customHeight="1" thickBot="1" x14ac:dyDescent="0.25">
      <c r="A32" s="146"/>
      <c r="B32" s="149"/>
      <c r="C32" s="45" t="s">
        <v>6</v>
      </c>
      <c r="D32" s="46">
        <f>SUM(D30:D31)</f>
        <v>819637</v>
      </c>
      <c r="E32" s="46">
        <f>SUM(E30:E31)</f>
        <v>695350.71</v>
      </c>
      <c r="F32" s="47">
        <f t="shared" si="3"/>
        <v>0.84836422709077308</v>
      </c>
      <c r="G32" s="79">
        <f ca="1">SUM(G30:G31)</f>
        <v>82556.69</v>
      </c>
      <c r="H32" s="79">
        <f ca="1">SUM(H30:H31)</f>
        <v>41729.60000000002</v>
      </c>
      <c r="I32" s="80">
        <f t="shared" ca="1" si="4"/>
        <v>0.94908770589907476</v>
      </c>
      <c r="J32" s="46">
        <f>SUM(J30:J31)</f>
        <v>408364.02999999997</v>
      </c>
      <c r="K32" s="47">
        <f t="shared" si="1"/>
        <v>0.49822547054366745</v>
      </c>
      <c r="L32" s="46">
        <f>SUM(L30:L31)</f>
        <v>405679.14999999997</v>
      </c>
      <c r="M32" s="48">
        <f t="shared" si="2"/>
        <v>0.49494977654742278</v>
      </c>
    </row>
    <row r="33" spans="1:13" ht="22.5" customHeight="1" x14ac:dyDescent="0.2">
      <c r="A33" s="144" t="s">
        <v>17</v>
      </c>
      <c r="B33" s="147" t="s">
        <v>19</v>
      </c>
      <c r="C33" s="38" t="s">
        <v>12</v>
      </c>
      <c r="D33" s="39">
        <f>BASE!D33</f>
        <v>247703</v>
      </c>
      <c r="E33" s="39">
        <f>BASE!E33</f>
        <v>239329</v>
      </c>
      <c r="F33" s="40">
        <f t="shared" si="3"/>
        <v>0.96619338481972361</v>
      </c>
      <c r="G33" s="39">
        <f ca="1">PTRES!F50+PTRES!F52</f>
        <v>0</v>
      </c>
      <c r="H33" s="39">
        <f ca="1">D33-E33-G33</f>
        <v>8374</v>
      </c>
      <c r="I33" s="40">
        <f t="shared" ca="1" si="4"/>
        <v>0.96619338481972361</v>
      </c>
      <c r="J33" s="39">
        <f>BASE!F33</f>
        <v>70501</v>
      </c>
      <c r="K33" s="40">
        <f t="shared" si="1"/>
        <v>0.28461908010803261</v>
      </c>
      <c r="L33" s="41">
        <f>BASE!G33</f>
        <v>70501</v>
      </c>
      <c r="M33" s="42">
        <f t="shared" si="2"/>
        <v>0.28461908010803261</v>
      </c>
    </row>
    <row r="34" spans="1:13" ht="22.5" x14ac:dyDescent="0.2">
      <c r="A34" s="145"/>
      <c r="B34" s="148"/>
      <c r="C34" s="31" t="s">
        <v>4</v>
      </c>
      <c r="D34" s="32">
        <f>BASE!D34</f>
        <v>6451547</v>
      </c>
      <c r="E34" s="32">
        <f>BASE!E34</f>
        <v>6107677.8600000003</v>
      </c>
      <c r="F34" s="33">
        <f t="shared" si="3"/>
        <v>0.94669973883783232</v>
      </c>
      <c r="G34" s="32">
        <f ca="1">PTRES!F51+PTRES!F53+PTRES!F54+PTRES!F55</f>
        <v>72182.77</v>
      </c>
      <c r="H34" s="32">
        <f ca="1">D34-E34-G34</f>
        <v>271686.36999999965</v>
      </c>
      <c r="I34" s="33">
        <f t="shared" ca="1" si="4"/>
        <v>0.95788818247778396</v>
      </c>
      <c r="J34" s="32">
        <f>BASE!F34</f>
        <v>4247127.42</v>
      </c>
      <c r="K34" s="33">
        <f t="shared" si="1"/>
        <v>0.65831147475171459</v>
      </c>
      <c r="L34" s="34">
        <f>BASE!G34</f>
        <v>4065163.04</v>
      </c>
      <c r="M34" s="43">
        <f t="shared" si="2"/>
        <v>0.63010670774001953</v>
      </c>
    </row>
    <row r="35" spans="1:13" ht="15.95" customHeight="1" x14ac:dyDescent="0.2">
      <c r="A35" s="145"/>
      <c r="B35" s="148"/>
      <c r="C35" s="35" t="s">
        <v>6</v>
      </c>
      <c r="D35" s="36">
        <f>SUM(D33:D34)</f>
        <v>6699250</v>
      </c>
      <c r="E35" s="36">
        <f>SUM(E33:E34)</f>
        <v>6347006.8600000003</v>
      </c>
      <c r="F35" s="37">
        <f t="shared" si="3"/>
        <v>0.94742051125125948</v>
      </c>
      <c r="G35" s="77">
        <f ca="1">SUM(G33:G34)</f>
        <v>72182.77</v>
      </c>
      <c r="H35" s="77">
        <f ca="1">SUM(H33:H34)</f>
        <v>280060.36999999965</v>
      </c>
      <c r="I35" s="78">
        <f t="shared" ca="1" si="4"/>
        <v>0.95819526514162034</v>
      </c>
      <c r="J35" s="36">
        <f>SUM(J33:J34)</f>
        <v>4317628.42</v>
      </c>
      <c r="K35" s="37">
        <f t="shared" si="1"/>
        <v>0.64449429712281225</v>
      </c>
      <c r="L35" s="36">
        <f>SUM(L33:L34)</f>
        <v>4135664.04</v>
      </c>
      <c r="M35" s="44">
        <f t="shared" si="2"/>
        <v>0.61733239392469308</v>
      </c>
    </row>
    <row r="36" spans="1:13" ht="22.5" customHeight="1" x14ac:dyDescent="0.2">
      <c r="A36" s="145"/>
      <c r="B36" s="148" t="s">
        <v>20</v>
      </c>
      <c r="C36" s="31" t="s">
        <v>12</v>
      </c>
      <c r="D36" s="32">
        <f>BASE!D36</f>
        <v>121442</v>
      </c>
      <c r="E36" s="32">
        <f>BASE!E36</f>
        <v>117917.22</v>
      </c>
      <c r="F36" s="33">
        <f t="shared" si="3"/>
        <v>0.97097560975609754</v>
      </c>
      <c r="G36" s="32">
        <f ca="1">PTRES!F56+PTRES!F58</f>
        <v>0</v>
      </c>
      <c r="H36" s="32">
        <f ca="1">D36-E36-G36</f>
        <v>3524.7799999999988</v>
      </c>
      <c r="I36" s="33">
        <f t="shared" ca="1" si="4"/>
        <v>0.97097560975609754</v>
      </c>
      <c r="J36" s="32">
        <f>BASE!F36</f>
        <v>26939.15</v>
      </c>
      <c r="K36" s="33">
        <f t="shared" si="1"/>
        <v>0.22182729204064494</v>
      </c>
      <c r="L36" s="34">
        <f>BASE!G36</f>
        <v>26939.15</v>
      </c>
      <c r="M36" s="43">
        <f t="shared" si="2"/>
        <v>0.22182729204064494</v>
      </c>
    </row>
    <row r="37" spans="1:13" ht="22.5" x14ac:dyDescent="0.2">
      <c r="A37" s="145"/>
      <c r="B37" s="148"/>
      <c r="C37" s="31" t="s">
        <v>4</v>
      </c>
      <c r="D37" s="32">
        <f>BASE!D37</f>
        <v>6592339</v>
      </c>
      <c r="E37" s="32">
        <f>BASE!E37</f>
        <v>6120204.5800000001</v>
      </c>
      <c r="F37" s="33">
        <f t="shared" si="3"/>
        <v>0.92838134992754473</v>
      </c>
      <c r="G37" s="32">
        <f ca="1">PTRES!F57+PTRES!F59+PTRES!F60+PTRES!F61+PTRES!F62+PTRES!F63</f>
        <v>93945.17</v>
      </c>
      <c r="H37" s="32">
        <f ca="1">D37-E37-G37</f>
        <v>378189.24999999994</v>
      </c>
      <c r="I37" s="33">
        <f t="shared" ca="1" si="4"/>
        <v>0.94263200815370685</v>
      </c>
      <c r="J37" s="32">
        <f>BASE!F37</f>
        <v>4196338.99</v>
      </c>
      <c r="K37" s="33">
        <f t="shared" si="1"/>
        <v>0.63654781557805207</v>
      </c>
      <c r="L37" s="34">
        <f>BASE!G37</f>
        <v>3718203.08</v>
      </c>
      <c r="M37" s="43">
        <f t="shared" si="2"/>
        <v>0.56401879211612149</v>
      </c>
    </row>
    <row r="38" spans="1:13" ht="15.95" customHeight="1" thickBot="1" x14ac:dyDescent="0.25">
      <c r="A38" s="146"/>
      <c r="B38" s="149"/>
      <c r="C38" s="45" t="s">
        <v>6</v>
      </c>
      <c r="D38" s="46">
        <f>SUM(D36:D37)</f>
        <v>6713781</v>
      </c>
      <c r="E38" s="46">
        <f>SUM(E36:E37)</f>
        <v>6238121.7999999998</v>
      </c>
      <c r="F38" s="47">
        <f t="shared" si="3"/>
        <v>0.92915181475237274</v>
      </c>
      <c r="G38" s="79">
        <f ca="1">SUM(G36:G37)</f>
        <v>93945.17</v>
      </c>
      <c r="H38" s="79">
        <f ca="1">SUM(H36:H37)</f>
        <v>381714.02999999991</v>
      </c>
      <c r="I38" s="80">
        <f t="shared" ca="1" si="4"/>
        <v>0.94314470043035359</v>
      </c>
      <c r="J38" s="46">
        <f>SUM(J36:J37)</f>
        <v>4223278.1400000006</v>
      </c>
      <c r="K38" s="47">
        <f t="shared" ref="K38:K58" si="8">J38/D38</f>
        <v>0.62904615744838865</v>
      </c>
      <c r="L38" s="46">
        <f>SUM(L36:L37)</f>
        <v>3745142.23</v>
      </c>
      <c r="M38" s="48">
        <f t="shared" ref="M38:M58" si="9">L38/D38</f>
        <v>0.55782907276838489</v>
      </c>
    </row>
    <row r="39" spans="1:13" ht="22.5" customHeight="1" x14ac:dyDescent="0.2">
      <c r="A39" s="144" t="s">
        <v>21</v>
      </c>
      <c r="B39" s="147" t="s">
        <v>22</v>
      </c>
      <c r="C39" s="38" t="s">
        <v>4</v>
      </c>
      <c r="D39" s="39">
        <f>BASE!D39</f>
        <v>1218532</v>
      </c>
      <c r="E39" s="39">
        <f>BASE!E39</f>
        <v>0</v>
      </c>
      <c r="F39" s="40">
        <f t="shared" si="3"/>
        <v>0</v>
      </c>
      <c r="G39" s="39">
        <f ca="1">PTRES!F64</f>
        <v>1218532</v>
      </c>
      <c r="H39" s="39">
        <f ca="1">D39-E39-G39</f>
        <v>0</v>
      </c>
      <c r="I39" s="40">
        <f t="shared" ca="1" si="4"/>
        <v>1</v>
      </c>
      <c r="J39" s="39">
        <f>BASE!F39</f>
        <v>0</v>
      </c>
      <c r="K39" s="40">
        <f t="shared" si="8"/>
        <v>0</v>
      </c>
      <c r="L39" s="41">
        <f>BASE!G39</f>
        <v>0</v>
      </c>
      <c r="M39" s="42">
        <f t="shared" si="9"/>
        <v>0</v>
      </c>
    </row>
    <row r="40" spans="1:13" ht="15.95" customHeight="1" x14ac:dyDescent="0.2">
      <c r="A40" s="145"/>
      <c r="B40" s="148"/>
      <c r="C40" s="35" t="s">
        <v>6</v>
      </c>
      <c r="D40" s="36">
        <f>D39</f>
        <v>1218532</v>
      </c>
      <c r="E40" s="36">
        <f>E39</f>
        <v>0</v>
      </c>
      <c r="F40" s="37">
        <f t="shared" si="3"/>
        <v>0</v>
      </c>
      <c r="G40" s="77">
        <f ca="1">G39</f>
        <v>1218532</v>
      </c>
      <c r="H40" s="77">
        <f ca="1">H39</f>
        <v>0</v>
      </c>
      <c r="I40" s="78">
        <f t="shared" ca="1" si="4"/>
        <v>1</v>
      </c>
      <c r="J40" s="36">
        <f>J39</f>
        <v>0</v>
      </c>
      <c r="K40" s="37">
        <f t="shared" si="8"/>
        <v>0</v>
      </c>
      <c r="L40" s="36">
        <f>L39</f>
        <v>0</v>
      </c>
      <c r="M40" s="44">
        <f t="shared" si="9"/>
        <v>0</v>
      </c>
    </row>
    <row r="41" spans="1:13" ht="22.5" customHeight="1" x14ac:dyDescent="0.2">
      <c r="A41" s="145"/>
      <c r="B41" s="148" t="s">
        <v>23</v>
      </c>
      <c r="C41" s="31" t="s">
        <v>12</v>
      </c>
      <c r="D41" s="32">
        <f>BASE!D41</f>
        <v>401466</v>
      </c>
      <c r="E41" s="32">
        <f>BASE!E41</f>
        <v>367110.54</v>
      </c>
      <c r="F41" s="33">
        <f t="shared" si="3"/>
        <v>0.91442498243935966</v>
      </c>
      <c r="G41" s="32">
        <f ca="1">PTRES!F66+PTRES!F70</f>
        <v>27957.16</v>
      </c>
      <c r="H41" s="32">
        <f ca="1">D41-E41-G41</f>
        <v>6398.3000000000211</v>
      </c>
      <c r="I41" s="33">
        <f t="shared" ca="1" si="4"/>
        <v>0.98406266034981782</v>
      </c>
      <c r="J41" s="32">
        <f>BASE!F41</f>
        <v>75306</v>
      </c>
      <c r="K41" s="33">
        <f t="shared" si="8"/>
        <v>0.18757752835856586</v>
      </c>
      <c r="L41" s="34">
        <f>BASE!G41</f>
        <v>75306</v>
      </c>
      <c r="M41" s="43">
        <f t="shared" si="9"/>
        <v>0.18757752835856586</v>
      </c>
    </row>
    <row r="42" spans="1:13" ht="22.5" x14ac:dyDescent="0.2">
      <c r="A42" s="145"/>
      <c r="B42" s="148"/>
      <c r="C42" s="31" t="s">
        <v>4</v>
      </c>
      <c r="D42" s="32">
        <f>BASE!D42</f>
        <v>5298585</v>
      </c>
      <c r="E42" s="32">
        <f>BASE!E42</f>
        <v>5091771.8899999997</v>
      </c>
      <c r="F42" s="33">
        <f t="shared" si="3"/>
        <v>0.96096823774649265</v>
      </c>
      <c r="G42" s="32">
        <f ca="1">PTRES!F65+PTRES!F67+PTRES!F68+PTRES!F69+PTRES!F71</f>
        <v>48270.39</v>
      </c>
      <c r="H42" s="32">
        <f ca="1">D42-E42-G42</f>
        <v>158542.72000000032</v>
      </c>
      <c r="I42" s="33">
        <f t="shared" ca="1" si="4"/>
        <v>0.97007829071346396</v>
      </c>
      <c r="J42" s="32">
        <f>BASE!F42</f>
        <v>4512454.55</v>
      </c>
      <c r="K42" s="33">
        <f t="shared" si="8"/>
        <v>0.85163388904773629</v>
      </c>
      <c r="L42" s="34">
        <f>BASE!G42</f>
        <v>4408313.75</v>
      </c>
      <c r="M42" s="43">
        <f t="shared" si="9"/>
        <v>0.83197943413194275</v>
      </c>
    </row>
    <row r="43" spans="1:13" ht="15.95" customHeight="1" x14ac:dyDescent="0.2">
      <c r="A43" s="145"/>
      <c r="B43" s="148"/>
      <c r="C43" s="35" t="s">
        <v>6</v>
      </c>
      <c r="D43" s="36">
        <f>SUM(D41:D42)</f>
        <v>5700051</v>
      </c>
      <c r="E43" s="36">
        <f>SUM(E41:E42)</f>
        <v>5458882.4299999997</v>
      </c>
      <c r="F43" s="37">
        <f t="shared" si="3"/>
        <v>0.95769010312363867</v>
      </c>
      <c r="G43" s="77">
        <f ca="1">SUM(G41:G42)</f>
        <v>76227.55</v>
      </c>
      <c r="H43" s="77">
        <f ca="1">SUM(H41:H42)</f>
        <v>164941.02000000034</v>
      </c>
      <c r="I43" s="78">
        <f t="shared" ca="1" si="4"/>
        <v>0.97106323785524018</v>
      </c>
      <c r="J43" s="36">
        <f>SUM(J41:J42)</f>
        <v>4587760.55</v>
      </c>
      <c r="K43" s="37">
        <f t="shared" si="8"/>
        <v>0.80486307052340411</v>
      </c>
      <c r="L43" s="36">
        <f>SUM(L41:L42)</f>
        <v>4483619.75</v>
      </c>
      <c r="M43" s="44">
        <f t="shared" si="9"/>
        <v>0.78659291820371435</v>
      </c>
    </row>
    <row r="44" spans="1:13" ht="22.5" customHeight="1" x14ac:dyDescent="0.2">
      <c r="A44" s="145"/>
      <c r="B44" s="148" t="s">
        <v>24</v>
      </c>
      <c r="C44" s="31" t="s">
        <v>12</v>
      </c>
      <c r="D44" s="32">
        <f>BASE!D44</f>
        <v>409819</v>
      </c>
      <c r="E44" s="32">
        <f>BASE!E44</f>
        <v>391663.83</v>
      </c>
      <c r="F44" s="33">
        <f t="shared" si="3"/>
        <v>0.95569954052886763</v>
      </c>
      <c r="G44" s="32">
        <f ca="1">PTRES!F72</f>
        <v>0</v>
      </c>
      <c r="H44" s="32">
        <f ca="1">D44-E44-G44</f>
        <v>18155.169999999984</v>
      </c>
      <c r="I44" s="33">
        <f t="shared" ca="1" si="4"/>
        <v>0.95569954052886763</v>
      </c>
      <c r="J44" s="32">
        <f>BASE!F44</f>
        <v>54529.5</v>
      </c>
      <c r="K44" s="33">
        <f t="shared" si="8"/>
        <v>0.13305752051515424</v>
      </c>
      <c r="L44" s="34">
        <f>BASE!G44</f>
        <v>54529.5</v>
      </c>
      <c r="M44" s="43">
        <f t="shared" si="9"/>
        <v>0.13305752051515424</v>
      </c>
    </row>
    <row r="45" spans="1:13" ht="22.5" x14ac:dyDescent="0.2">
      <c r="A45" s="145"/>
      <c r="B45" s="148"/>
      <c r="C45" s="31" t="s">
        <v>4</v>
      </c>
      <c r="D45" s="32">
        <f>BASE!D45</f>
        <v>4889267</v>
      </c>
      <c r="E45" s="32">
        <f>BASE!E45</f>
        <v>4796040.26</v>
      </c>
      <c r="F45" s="33">
        <f t="shared" si="3"/>
        <v>0.98093236879884038</v>
      </c>
      <c r="G45" s="32">
        <f ca="1">PTRES!F73</f>
        <v>11535.82</v>
      </c>
      <c r="H45" s="32">
        <f ca="1">D45-E45-G45</f>
        <v>81690.920000000217</v>
      </c>
      <c r="I45" s="33">
        <f t="shared" ca="1" si="4"/>
        <v>0.98329178586483412</v>
      </c>
      <c r="J45" s="32">
        <f>BASE!F45</f>
        <v>3181470.25</v>
      </c>
      <c r="K45" s="33">
        <f t="shared" si="8"/>
        <v>0.65070495229653036</v>
      </c>
      <c r="L45" s="34">
        <f>BASE!G45</f>
        <v>3023577.82</v>
      </c>
      <c r="M45" s="43">
        <f t="shared" si="9"/>
        <v>0.61841127105555904</v>
      </c>
    </row>
    <row r="46" spans="1:13" ht="15.95" customHeight="1" thickBot="1" x14ac:dyDescent="0.25">
      <c r="A46" s="146"/>
      <c r="B46" s="149"/>
      <c r="C46" s="45" t="s">
        <v>6</v>
      </c>
      <c r="D46" s="46">
        <f>SUM(D44:D45)</f>
        <v>5299086</v>
      </c>
      <c r="E46" s="46">
        <f>SUM(E44:E45)</f>
        <v>5187704.09</v>
      </c>
      <c r="F46" s="47">
        <f t="shared" si="3"/>
        <v>0.97898092048326824</v>
      </c>
      <c r="G46" s="79">
        <f ca="1">SUM(G44:G45)</f>
        <v>11535.82</v>
      </c>
      <c r="H46" s="79">
        <f ca="1">SUM(H44:H45)</f>
        <v>99846.0900000002</v>
      </c>
      <c r="I46" s="80">
        <f t="shared" ca="1" si="4"/>
        <v>0.98115786571495545</v>
      </c>
      <c r="J46" s="46">
        <f>SUM(J44:J45)</f>
        <v>3235999.75</v>
      </c>
      <c r="K46" s="47">
        <f t="shared" si="8"/>
        <v>0.6106713025604793</v>
      </c>
      <c r="L46" s="46">
        <f>SUM(L44:L45)</f>
        <v>3078107.32</v>
      </c>
      <c r="M46" s="48">
        <f t="shared" si="9"/>
        <v>0.58087513959954595</v>
      </c>
    </row>
    <row r="47" spans="1:13" ht="22.5" customHeight="1" x14ac:dyDescent="0.2">
      <c r="A47" s="135" t="s">
        <v>25</v>
      </c>
      <c r="B47" s="138" t="s">
        <v>26</v>
      </c>
      <c r="C47" s="55" t="s">
        <v>12</v>
      </c>
      <c r="D47" s="56">
        <f>BASE!D47</f>
        <v>1223354</v>
      </c>
      <c r="E47" s="56">
        <f>BASE!E47</f>
        <v>647783.4</v>
      </c>
      <c r="F47" s="57">
        <f t="shared" si="3"/>
        <v>0.52951426978617799</v>
      </c>
      <c r="G47" s="56">
        <f ca="1">PTRES!F74</f>
        <v>500000</v>
      </c>
      <c r="H47" s="56">
        <f ca="1">D47-E47-G47</f>
        <v>75570.599999999977</v>
      </c>
      <c r="I47" s="57">
        <f t="shared" ca="1" si="4"/>
        <v>0.93822671115637823</v>
      </c>
      <c r="J47" s="56">
        <f>BASE!F47</f>
        <v>310070.84999999998</v>
      </c>
      <c r="K47" s="57">
        <f t="shared" si="8"/>
        <v>0.25345962820246631</v>
      </c>
      <c r="L47" s="58">
        <f>BASE!G47</f>
        <v>301694.24</v>
      </c>
      <c r="M47" s="59">
        <f t="shared" si="9"/>
        <v>0.24661237875545425</v>
      </c>
    </row>
    <row r="48" spans="1:13" ht="22.5" x14ac:dyDescent="0.2">
      <c r="A48" s="136"/>
      <c r="B48" s="139"/>
      <c r="C48" s="60" t="s">
        <v>4</v>
      </c>
      <c r="D48" s="61">
        <f>BASE!D48</f>
        <v>28557111</v>
      </c>
      <c r="E48" s="61">
        <f>BASE!E48+609190.09+110282.89</f>
        <v>27690851.879999999</v>
      </c>
      <c r="F48" s="62">
        <f t="shared" si="3"/>
        <v>0.96966572984220989</v>
      </c>
      <c r="G48" s="61">
        <f ca="1">PTRES!F75+PTRES!F76</f>
        <v>80276.87</v>
      </c>
      <c r="H48" s="61">
        <f ca="1">D48-E48-G48</f>
        <v>785982.25000000105</v>
      </c>
      <c r="I48" s="62">
        <f t="shared" ca="1" si="4"/>
        <v>0.9724768289761524</v>
      </c>
      <c r="J48" s="61">
        <f>BASE!F48+609190.09+110282.89</f>
        <v>26770304.5</v>
      </c>
      <c r="K48" s="62">
        <f t="shared" si="8"/>
        <v>0.93743041794388793</v>
      </c>
      <c r="L48" s="63">
        <f>BASE!G48+609190.09+110282.89</f>
        <v>26460286.949999999</v>
      </c>
      <c r="M48" s="64">
        <f t="shared" si="9"/>
        <v>0.92657436356219647</v>
      </c>
    </row>
    <row r="49" spans="1:13" ht="15.95" customHeight="1" x14ac:dyDescent="0.2">
      <c r="A49" s="136"/>
      <c r="B49" s="139"/>
      <c r="C49" s="65" t="s">
        <v>6</v>
      </c>
      <c r="D49" s="66">
        <f>SUM(D47:D48)</f>
        <v>29780465</v>
      </c>
      <c r="E49" s="66">
        <f>SUM(E47:E48)</f>
        <v>28338635.279999997</v>
      </c>
      <c r="F49" s="67">
        <f t="shared" si="3"/>
        <v>0.95158471434210301</v>
      </c>
      <c r="G49" s="81">
        <f ca="1">SUM(G47:G48)</f>
        <v>580276.87</v>
      </c>
      <c r="H49" s="81">
        <f ca="1">SUM(H47:H48)</f>
        <v>861552.85000000102</v>
      </c>
      <c r="I49" s="82">
        <f t="shared" ref="I49:I58" ca="1" si="10">(E49+G49)/D49</f>
        <v>0.97106986576603149</v>
      </c>
      <c r="J49" s="66">
        <f>SUM(J47:J48)</f>
        <v>27080375.350000001</v>
      </c>
      <c r="K49" s="67">
        <f t="shared" si="8"/>
        <v>0.90933352954696989</v>
      </c>
      <c r="L49" s="66">
        <f>SUM(L47:L48)</f>
        <v>26761981.189999998</v>
      </c>
      <c r="M49" s="68">
        <f t="shared" si="9"/>
        <v>0.8986421531698715</v>
      </c>
    </row>
    <row r="50" spans="1:13" ht="22.5" customHeight="1" x14ac:dyDescent="0.2">
      <c r="A50" s="136"/>
      <c r="B50" s="139" t="s">
        <v>27</v>
      </c>
      <c r="C50" s="60" t="s">
        <v>4</v>
      </c>
      <c r="D50" s="61">
        <f>BASE!D50</f>
        <v>24199768</v>
      </c>
      <c r="E50" s="61">
        <f>BASE!E50</f>
        <v>23756799.75</v>
      </c>
      <c r="F50" s="62">
        <f t="shared" si="3"/>
        <v>0.98169535137692232</v>
      </c>
      <c r="G50" s="61">
        <f ca="1">PTRES!F77+PTRES!F78+PTRES!F79+PTRES!F80</f>
        <v>0</v>
      </c>
      <c r="H50" s="61">
        <f ca="1">D50-E50-G50</f>
        <v>442968.25</v>
      </c>
      <c r="I50" s="62">
        <f t="shared" ca="1" si="10"/>
        <v>0.98169535137692232</v>
      </c>
      <c r="J50" s="61">
        <f>BASE!F50</f>
        <v>23472019.93</v>
      </c>
      <c r="K50" s="62">
        <f t="shared" si="8"/>
        <v>0.96992747740391561</v>
      </c>
      <c r="L50" s="63">
        <f>BASE!G50</f>
        <v>22933618.370000001</v>
      </c>
      <c r="M50" s="64">
        <f t="shared" si="9"/>
        <v>0.94767926576816774</v>
      </c>
    </row>
    <row r="51" spans="1:13" ht="15.95" customHeight="1" x14ac:dyDescent="0.2">
      <c r="A51" s="136"/>
      <c r="B51" s="139"/>
      <c r="C51" s="65" t="s">
        <v>6</v>
      </c>
      <c r="D51" s="66">
        <f>D50</f>
        <v>24199768</v>
      </c>
      <c r="E51" s="66">
        <f>E50</f>
        <v>23756799.75</v>
      </c>
      <c r="F51" s="67">
        <f t="shared" si="3"/>
        <v>0.98169535137692232</v>
      </c>
      <c r="G51" s="81">
        <f ca="1">G50</f>
        <v>0</v>
      </c>
      <c r="H51" s="81">
        <f ca="1">H50</f>
        <v>442968.25</v>
      </c>
      <c r="I51" s="82">
        <f t="shared" ca="1" si="10"/>
        <v>0.98169535137692232</v>
      </c>
      <c r="J51" s="66">
        <f>J50</f>
        <v>23472019.93</v>
      </c>
      <c r="K51" s="67">
        <f t="shared" si="8"/>
        <v>0.96992747740391561</v>
      </c>
      <c r="L51" s="66">
        <f>L50</f>
        <v>22933618.370000001</v>
      </c>
      <c r="M51" s="68">
        <f t="shared" si="9"/>
        <v>0.94767926576816774</v>
      </c>
    </row>
    <row r="52" spans="1:13" ht="22.5" x14ac:dyDescent="0.2">
      <c r="A52" s="136"/>
      <c r="B52" s="139" t="s">
        <v>28</v>
      </c>
      <c r="C52" s="60" t="s">
        <v>5</v>
      </c>
      <c r="D52" s="61">
        <f>BASE!D52</f>
        <v>347931976</v>
      </c>
      <c r="E52" s="61">
        <f>BASE!E52</f>
        <v>343750645.62</v>
      </c>
      <c r="F52" s="62">
        <f t="shared" si="3"/>
        <v>0.98798233370766708</v>
      </c>
      <c r="G52" s="61">
        <f ca="1">PTRES!F81</f>
        <v>0</v>
      </c>
      <c r="H52" s="61">
        <f ca="1">D52-E52-G52</f>
        <v>4181330.3799999952</v>
      </c>
      <c r="I52" s="62">
        <f t="shared" ca="1" si="10"/>
        <v>0.98798233370766708</v>
      </c>
      <c r="J52" s="61">
        <f>BASE!F52</f>
        <v>323287729.50999999</v>
      </c>
      <c r="K52" s="62">
        <f t="shared" si="8"/>
        <v>0.92916935438552506</v>
      </c>
      <c r="L52" s="63">
        <f>BASE!G52</f>
        <v>314807450.16000003</v>
      </c>
      <c r="M52" s="64">
        <f t="shared" si="9"/>
        <v>0.90479597126767108</v>
      </c>
    </row>
    <row r="53" spans="1:13" ht="15.95" customHeight="1" x14ac:dyDescent="0.2">
      <c r="A53" s="136"/>
      <c r="B53" s="139"/>
      <c r="C53" s="65" t="s">
        <v>6</v>
      </c>
      <c r="D53" s="66">
        <f>D52</f>
        <v>347931976</v>
      </c>
      <c r="E53" s="66">
        <f>E52</f>
        <v>343750645.62</v>
      </c>
      <c r="F53" s="67">
        <f t="shared" si="3"/>
        <v>0.98798233370766708</v>
      </c>
      <c r="G53" s="81">
        <f ca="1">G52</f>
        <v>0</v>
      </c>
      <c r="H53" s="81">
        <f ca="1">H52</f>
        <v>4181330.3799999952</v>
      </c>
      <c r="I53" s="82">
        <f t="shared" ca="1" si="10"/>
        <v>0.98798233370766708</v>
      </c>
      <c r="J53" s="66">
        <f>J52</f>
        <v>323287729.50999999</v>
      </c>
      <c r="K53" s="67">
        <f t="shared" si="8"/>
        <v>0.92916935438552506</v>
      </c>
      <c r="L53" s="66">
        <f>L52</f>
        <v>314807450.16000003</v>
      </c>
      <c r="M53" s="68">
        <f t="shared" si="9"/>
        <v>0.90479597126767108</v>
      </c>
    </row>
    <row r="54" spans="1:13" ht="22.5" customHeight="1" x14ac:dyDescent="0.2">
      <c r="A54" s="136"/>
      <c r="B54" s="139" t="s">
        <v>29</v>
      </c>
      <c r="C54" s="60" t="s">
        <v>4</v>
      </c>
      <c r="D54" s="61">
        <f>BASE!D54</f>
        <v>22780134</v>
      </c>
      <c r="E54" s="61">
        <f>BASE!E54</f>
        <v>18067111.539999999</v>
      </c>
      <c r="F54" s="62">
        <f t="shared" si="3"/>
        <v>0.79310822052232</v>
      </c>
      <c r="G54" s="61">
        <f ca="1">PTRES!F82+PTRES!F83+PTRES!F84+PTRES!F85+PTRES!F86+PTRES!F87</f>
        <v>1265404.1100000001</v>
      </c>
      <c r="H54" s="61">
        <f ca="1">D54-E54-G54</f>
        <v>3447618.3500000006</v>
      </c>
      <c r="I54" s="62">
        <f t="shared" ca="1" si="10"/>
        <v>0.84865680114085362</v>
      </c>
      <c r="J54" s="61">
        <f>BASE!F54</f>
        <v>16665003.73</v>
      </c>
      <c r="K54" s="62">
        <f t="shared" si="8"/>
        <v>0.73155863481751249</v>
      </c>
      <c r="L54" s="63">
        <f>BASE!G54</f>
        <v>15374462.73</v>
      </c>
      <c r="M54" s="64">
        <f t="shared" si="9"/>
        <v>0.67490659756435145</v>
      </c>
    </row>
    <row r="55" spans="1:13" ht="15.95" customHeight="1" x14ac:dyDescent="0.2">
      <c r="A55" s="136"/>
      <c r="B55" s="139"/>
      <c r="C55" s="65" t="s">
        <v>6</v>
      </c>
      <c r="D55" s="66">
        <f>D54</f>
        <v>22780134</v>
      </c>
      <c r="E55" s="66">
        <f>E54</f>
        <v>18067111.539999999</v>
      </c>
      <c r="F55" s="67">
        <f t="shared" si="3"/>
        <v>0.79310822052232</v>
      </c>
      <c r="G55" s="81">
        <f ca="1">G54</f>
        <v>1265404.1100000001</v>
      </c>
      <c r="H55" s="81">
        <f ca="1">H54</f>
        <v>3447618.3500000006</v>
      </c>
      <c r="I55" s="82">
        <f t="shared" ca="1" si="10"/>
        <v>0.84865680114085362</v>
      </c>
      <c r="J55" s="66">
        <f>J54</f>
        <v>16665003.73</v>
      </c>
      <c r="K55" s="67">
        <f t="shared" si="8"/>
        <v>0.73155863481751249</v>
      </c>
      <c r="L55" s="66">
        <f>L54</f>
        <v>15374462.73</v>
      </c>
      <c r="M55" s="68">
        <f t="shared" si="9"/>
        <v>0.67490659756435145</v>
      </c>
    </row>
    <row r="56" spans="1:13" ht="22.5" customHeight="1" x14ac:dyDescent="0.2">
      <c r="A56" s="136"/>
      <c r="B56" s="139" t="s">
        <v>30</v>
      </c>
      <c r="C56" s="60" t="s">
        <v>4</v>
      </c>
      <c r="D56" s="61">
        <f>BASE!D56</f>
        <v>832423</v>
      </c>
      <c r="E56" s="61">
        <f>BASE!E56</f>
        <v>478178.51</v>
      </c>
      <c r="F56" s="62">
        <f t="shared" si="3"/>
        <v>0.57444173214819871</v>
      </c>
      <c r="G56" s="61">
        <f ca="1">PTRES!F88</f>
        <v>138437.80999999997</v>
      </c>
      <c r="H56" s="61">
        <f ca="1">D56-E56-G56</f>
        <v>215806.68000000002</v>
      </c>
      <c r="I56" s="62">
        <f t="shared" ca="1" si="10"/>
        <v>0.74074877796504901</v>
      </c>
      <c r="J56" s="61">
        <f>BASE!F56</f>
        <v>288249.75</v>
      </c>
      <c r="K56" s="62">
        <f t="shared" si="8"/>
        <v>0.3462779740588619</v>
      </c>
      <c r="L56" s="63">
        <f>BASE!G56</f>
        <v>280029.56</v>
      </c>
      <c r="M56" s="64">
        <f t="shared" si="9"/>
        <v>0.33640295859196584</v>
      </c>
    </row>
    <row r="57" spans="1:13" ht="15.95" customHeight="1" thickBot="1" x14ac:dyDescent="0.25">
      <c r="A57" s="137"/>
      <c r="B57" s="140"/>
      <c r="C57" s="69" t="s">
        <v>6</v>
      </c>
      <c r="D57" s="70">
        <f>D56</f>
        <v>832423</v>
      </c>
      <c r="E57" s="70">
        <f>E56</f>
        <v>478178.51</v>
      </c>
      <c r="F57" s="71">
        <f t="shared" si="3"/>
        <v>0.57444173214819871</v>
      </c>
      <c r="G57" s="83">
        <f ca="1">G56</f>
        <v>138437.80999999997</v>
      </c>
      <c r="H57" s="83">
        <f ca="1">H56</f>
        <v>215806.68000000002</v>
      </c>
      <c r="I57" s="84">
        <f t="shared" ca="1" si="10"/>
        <v>0.74074877796504901</v>
      </c>
      <c r="J57" s="70">
        <f>J56</f>
        <v>288249.75</v>
      </c>
      <c r="K57" s="71">
        <f t="shared" si="8"/>
        <v>0.3462779740588619</v>
      </c>
      <c r="L57" s="70">
        <f>L56</f>
        <v>280029.56</v>
      </c>
      <c r="M57" s="72">
        <f t="shared" si="9"/>
        <v>0.33640295859196584</v>
      </c>
    </row>
    <row r="58" spans="1:13" ht="26.25" customHeight="1" thickBot="1" x14ac:dyDescent="0.25">
      <c r="A58" s="49" t="s">
        <v>6</v>
      </c>
      <c r="B58" s="50" t="s">
        <v>31</v>
      </c>
      <c r="C58" s="50" t="s">
        <v>31</v>
      </c>
      <c r="D58" s="51">
        <f>D57+D55+D53+D51+D49+D46+D43+D40+D38+D35+D32+D29+D26+D23+D20+D17+D14+D11+D9+D7</f>
        <v>484008565</v>
      </c>
      <c r="E58" s="51">
        <f>E57+E55+E53+E51+E49+E46+E43+E40+E38+E35+E32+E29+E26+E23+E20+E17+E14+E11+E9+E7</f>
        <v>459229774.83999997</v>
      </c>
      <c r="F58" s="52">
        <f t="shared" si="3"/>
        <v>0.94880505852205321</v>
      </c>
      <c r="G58" s="85">
        <f ca="1">G57+G55+G53+G51+G49+G46+G43+G40+G38+G35+G32+G29+G26+G23+G20+G17+G14+G11+G9+G7</f>
        <v>9483641.0899999999</v>
      </c>
      <c r="H58" s="85">
        <f ca="1">H57+H55+H53+H51+H49+H46+H43+H40+H38+H35+H32+H29+H26+H23+H20+H17+H14+H11+H9+H7</f>
        <v>15295149.069999997</v>
      </c>
      <c r="I58" s="86">
        <f t="shared" ca="1" si="10"/>
        <v>0.96839901155468178</v>
      </c>
      <c r="J58" s="51">
        <f>J57+J55+J53+J51+J49+J46+J43+J40+J38+J35+J32+J29+J26+J23+J20+J17+J14+J11+J9+J7</f>
        <v>421676712.27000004</v>
      </c>
      <c r="K58" s="52">
        <f t="shared" si="8"/>
        <v>0.87121745928194483</v>
      </c>
      <c r="L58" s="51">
        <f>L57+L55+L53+L51+L49+L46+L43+L40+L38+L35+L32+L29+L26+L23+L20+L17+L14+L11+L9+L7</f>
        <v>409573252.98000014</v>
      </c>
      <c r="M58" s="53">
        <f t="shared" si="9"/>
        <v>0.84621075451423089</v>
      </c>
    </row>
  </sheetData>
  <mergeCells count="38">
    <mergeCell ref="M3:M4"/>
    <mergeCell ref="A3:A4"/>
    <mergeCell ref="B3:B4"/>
    <mergeCell ref="C3:C4"/>
    <mergeCell ref="B36:B38"/>
    <mergeCell ref="A5:A17"/>
    <mergeCell ref="D3:D4"/>
    <mergeCell ref="E3:E4"/>
    <mergeCell ref="J3:J4"/>
    <mergeCell ref="L3:L4"/>
    <mergeCell ref="B33:B35"/>
    <mergeCell ref="B5:B7"/>
    <mergeCell ref="B8:B9"/>
    <mergeCell ref="B10:B11"/>
    <mergeCell ref="B12:B14"/>
    <mergeCell ref="B16:B17"/>
    <mergeCell ref="F3:F4"/>
    <mergeCell ref="K3:K4"/>
    <mergeCell ref="A39:A46"/>
    <mergeCell ref="B39:B40"/>
    <mergeCell ref="B41:B43"/>
    <mergeCell ref="B44:B46"/>
    <mergeCell ref="B18:B20"/>
    <mergeCell ref="B21:B23"/>
    <mergeCell ref="B24:B26"/>
    <mergeCell ref="B27:B29"/>
    <mergeCell ref="B30:B32"/>
    <mergeCell ref="A18:A32"/>
    <mergeCell ref="A33:A38"/>
    <mergeCell ref="G3:G4"/>
    <mergeCell ref="H3:H4"/>
    <mergeCell ref="I3:I4"/>
    <mergeCell ref="A47:A57"/>
    <mergeCell ref="B47:B49"/>
    <mergeCell ref="B50:B51"/>
    <mergeCell ref="B52:B53"/>
    <mergeCell ref="B54:B55"/>
    <mergeCell ref="B56:B5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21" activePane="bottomRight" state="frozen"/>
      <selection pane="topRight" activeCell="D1" sqref="D1"/>
      <selection pane="bottomLeft" activeCell="A3" sqref="A3"/>
      <selection pane="bottomRight" activeCell="I33" sqref="I33:I37"/>
    </sheetView>
  </sheetViews>
  <sheetFormatPr defaultRowHeight="24.95" customHeight="1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4.95" customHeight="1" x14ac:dyDescent="0.2">
      <c r="A1" s="1"/>
    </row>
    <row r="2" spans="1:10" ht="24.9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4.95" customHeight="1" x14ac:dyDescent="0.2">
      <c r="A3" s="167" t="s">
        <v>2</v>
      </c>
      <c r="B3" s="7" t="s">
        <v>3</v>
      </c>
      <c r="C3" s="3" t="s">
        <v>6</v>
      </c>
      <c r="D3" s="4">
        <f>'Execução - LOA 2020'!D7</f>
        <v>7658364</v>
      </c>
      <c r="E3" s="4">
        <f>'Execução - LOA 2020'!E7</f>
        <v>5336473.1000000006</v>
      </c>
      <c r="F3" s="6">
        <f t="shared" ref="F3:F8" si="0">E3/D3</f>
        <v>0.69681633048520553</v>
      </c>
      <c r="G3" s="4">
        <f>'Execução - LOA 2020'!J7</f>
        <v>5336473.1000000006</v>
      </c>
      <c r="H3" s="6">
        <f t="shared" ref="H3:H8" si="1">G3/D3</f>
        <v>0.69681633048520553</v>
      </c>
      <c r="I3" s="4">
        <f>'Execução - LOA 2020'!L7</f>
        <v>5336473.1000000006</v>
      </c>
      <c r="J3" s="6">
        <f>I3/D3</f>
        <v>0.69681633048520553</v>
      </c>
    </row>
    <row r="4" spans="1:10" ht="24.95" customHeight="1" x14ac:dyDescent="0.2">
      <c r="A4" s="168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119427</v>
      </c>
      <c r="F4" s="6">
        <f t="shared" si="0"/>
        <v>1</v>
      </c>
      <c r="G4" s="4">
        <f>'Execução - LOA 2020'!J9</f>
        <v>119427</v>
      </c>
      <c r="H4" s="6">
        <f t="shared" si="1"/>
        <v>1</v>
      </c>
      <c r="I4" s="4">
        <f>'Execução - LOA 2020'!L9</f>
        <v>119427</v>
      </c>
      <c r="J4" s="6">
        <f t="shared" ref="J4:J37" si="2">I4/D4</f>
        <v>1</v>
      </c>
    </row>
    <row r="5" spans="1:10" ht="24.95" customHeight="1" x14ac:dyDescent="0.2">
      <c r="A5" s="168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287942.40000000002</v>
      </c>
      <c r="F5" s="6">
        <f t="shared" si="0"/>
        <v>0.98522011072257087</v>
      </c>
      <c r="G5" s="4">
        <f>'Execução - LOA 2020'!J11</f>
        <v>287942.40000000002</v>
      </c>
      <c r="H5" s="6">
        <f t="shared" si="1"/>
        <v>0.98522011072257087</v>
      </c>
      <c r="I5" s="4">
        <f>'Execução - LOA 2020'!L11</f>
        <v>265735.5</v>
      </c>
      <c r="J5" s="6">
        <f t="shared" si="2"/>
        <v>0.90923725971901925</v>
      </c>
    </row>
    <row r="6" spans="1:10" ht="24.95" customHeight="1" x14ac:dyDescent="0.2">
      <c r="A6" s="168"/>
      <c r="B6" s="8" t="s">
        <v>37</v>
      </c>
      <c r="C6" s="3" t="s">
        <v>6</v>
      </c>
      <c r="D6" s="4">
        <f>'Execução - LOA 2020'!D14</f>
        <v>3878011</v>
      </c>
      <c r="E6" s="4">
        <f>'Execução - LOA 2020'!E14</f>
        <v>3696600.96</v>
      </c>
      <c r="F6" s="6">
        <f t="shared" si="0"/>
        <v>0.95322085471134554</v>
      </c>
      <c r="G6" s="4">
        <f>'Execução - LOA 2020'!J14</f>
        <v>1200434.6000000001</v>
      </c>
      <c r="H6" s="6">
        <f t="shared" si="1"/>
        <v>0.3095490446004408</v>
      </c>
      <c r="I6" s="4">
        <f>'Execução - LOA 2020'!L14</f>
        <v>1150651.8500000001</v>
      </c>
      <c r="J6" s="6">
        <f t="shared" si="2"/>
        <v>0.29671185821804014</v>
      </c>
    </row>
    <row r="7" spans="1:10" ht="24.95" customHeight="1" x14ac:dyDescent="0.2">
      <c r="A7" s="168"/>
      <c r="B7" s="8" t="s">
        <v>38</v>
      </c>
      <c r="C7" s="3" t="s">
        <v>6</v>
      </c>
      <c r="D7" s="4">
        <f>'Execução - LOA 2020'!D17</f>
        <v>162470</v>
      </c>
      <c r="E7" s="4">
        <f>'Execução - LOA 2020'!E17</f>
        <v>137403.76</v>
      </c>
      <c r="F7" s="6">
        <f t="shared" si="0"/>
        <v>0.84571773250446247</v>
      </c>
      <c r="G7" s="4">
        <f>'Execução - LOA 2020'!J17</f>
        <v>42790.14</v>
      </c>
      <c r="H7" s="6">
        <f t="shared" si="1"/>
        <v>0.2633725610882009</v>
      </c>
      <c r="I7" s="4">
        <f>'Execução - LOA 2020'!L17</f>
        <v>42552.73</v>
      </c>
      <c r="J7" s="6">
        <f t="shared" si="2"/>
        <v>0.2619113067027759</v>
      </c>
    </row>
    <row r="8" spans="1:10" ht="24.95" customHeight="1" x14ac:dyDescent="0.2">
      <c r="A8" s="169"/>
      <c r="B8" s="15"/>
      <c r="C8" s="3" t="s">
        <v>6</v>
      </c>
      <c r="D8" s="16">
        <f>SUM(D3:D7)</f>
        <v>12110534</v>
      </c>
      <c r="E8" s="16">
        <f>SUM(E3:E7)</f>
        <v>9577847.2200000007</v>
      </c>
      <c r="F8" s="6">
        <f t="shared" si="0"/>
        <v>0.79086910783620279</v>
      </c>
      <c r="G8" s="16">
        <f>SUM(G3:G7)</f>
        <v>6987067.2400000012</v>
      </c>
      <c r="H8" s="6">
        <f t="shared" si="1"/>
        <v>0.57694130085428119</v>
      </c>
      <c r="I8" s="16">
        <f>SUM(I3:I7)</f>
        <v>6914840.1800000016</v>
      </c>
      <c r="J8" s="6">
        <f t="shared" si="2"/>
        <v>0.57097731446028732</v>
      </c>
    </row>
    <row r="9" spans="1:10" ht="24.9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4.95" customHeight="1" x14ac:dyDescent="0.2">
      <c r="A10" s="167" t="s">
        <v>10</v>
      </c>
      <c r="B10" s="8" t="s">
        <v>11</v>
      </c>
      <c r="C10" s="3" t="s">
        <v>6</v>
      </c>
      <c r="D10" s="4">
        <f>'Execução - LOA 2020'!D20</f>
        <v>7927207</v>
      </c>
      <c r="E10" s="4">
        <f>'Execução - LOA 2020'!E20</f>
        <v>1777889.9200000002</v>
      </c>
      <c r="F10" s="6">
        <f t="shared" ref="F10:F15" si="3">E10/D10</f>
        <v>0.22427696413125078</v>
      </c>
      <c r="G10" s="4">
        <f>'Execução - LOA 2020'!J20</f>
        <v>1127807.76</v>
      </c>
      <c r="H10" s="6">
        <f>G10/D10</f>
        <v>0.14227050712817263</v>
      </c>
      <c r="I10" s="4">
        <f>'Execução - LOA 2020'!L20</f>
        <v>1121799.49</v>
      </c>
      <c r="J10" s="6">
        <f t="shared" si="2"/>
        <v>0.14151257687606744</v>
      </c>
    </row>
    <row r="11" spans="1:10" ht="24.95" customHeight="1" x14ac:dyDescent="0.2">
      <c r="A11" s="168"/>
      <c r="B11" s="8" t="s">
        <v>13</v>
      </c>
      <c r="C11" s="3" t="s">
        <v>6</v>
      </c>
      <c r="D11" s="4">
        <f>'Execução - LOA 2020'!D23</f>
        <v>3764811</v>
      </c>
      <c r="E11" s="4">
        <f>'Execução - LOA 2020'!E23</f>
        <v>2878281.17</v>
      </c>
      <c r="F11" s="6">
        <f t="shared" si="3"/>
        <v>0.76452208889104922</v>
      </c>
      <c r="G11" s="4">
        <f>'Execução - LOA 2020'!J23</f>
        <v>2000837.2999999998</v>
      </c>
      <c r="H11" s="6">
        <f t="shared" ref="H11:H37" si="4">G11/D11</f>
        <v>0.53145756852070392</v>
      </c>
      <c r="I11" s="4">
        <f>'Execução - LOA 2020'!L23</f>
        <v>1903841.9100000001</v>
      </c>
      <c r="J11" s="6">
        <f t="shared" si="2"/>
        <v>0.5056938874222372</v>
      </c>
    </row>
    <row r="12" spans="1:10" ht="24.95" customHeight="1" x14ac:dyDescent="0.2">
      <c r="A12" s="168"/>
      <c r="B12" s="8" t="s">
        <v>14</v>
      </c>
      <c r="C12" s="3" t="s">
        <v>6</v>
      </c>
      <c r="D12" s="4">
        <f>'Execução - LOA 2020'!D26</f>
        <v>3898549</v>
      </c>
      <c r="E12" s="4">
        <f>'Execução - LOA 2020'!E26</f>
        <v>3066885.5800000005</v>
      </c>
      <c r="F12" s="6">
        <f t="shared" si="3"/>
        <v>0.78667360087047788</v>
      </c>
      <c r="G12" s="4">
        <f>'Execução - LOA 2020'!J26</f>
        <v>2183751.41</v>
      </c>
      <c r="H12" s="6">
        <f t="shared" si="4"/>
        <v>0.56014466151380937</v>
      </c>
      <c r="I12" s="4">
        <f>'Execução - LOA 2020'!L26</f>
        <v>1901712.26</v>
      </c>
      <c r="J12" s="6">
        <f t="shared" si="2"/>
        <v>0.48780001482602886</v>
      </c>
    </row>
    <row r="13" spans="1:10" ht="24.95" customHeight="1" x14ac:dyDescent="0.2">
      <c r="A13" s="168"/>
      <c r="B13" s="8" t="s">
        <v>15</v>
      </c>
      <c r="C13" s="3" t="s">
        <v>6</v>
      </c>
      <c r="D13" s="4">
        <f>'Execução - LOA 2020'!D29</f>
        <v>4332361</v>
      </c>
      <c r="E13" s="4">
        <f>'Execução - LOA 2020'!E29</f>
        <v>3610434.36</v>
      </c>
      <c r="F13" s="6">
        <f t="shared" si="3"/>
        <v>0.83336415409519193</v>
      </c>
      <c r="G13" s="4">
        <f>'Execução - LOA 2020'!J29</f>
        <v>1810839.4</v>
      </c>
      <c r="H13" s="6">
        <f t="shared" si="4"/>
        <v>0.41797980362208964</v>
      </c>
      <c r="I13" s="4">
        <f>'Execução - LOA 2020'!L29</f>
        <v>1725304.6400000001</v>
      </c>
      <c r="J13" s="6">
        <f t="shared" si="2"/>
        <v>0.39823658277784335</v>
      </c>
    </row>
    <row r="14" spans="1:10" ht="24.95" customHeight="1" x14ac:dyDescent="0.2">
      <c r="A14" s="168"/>
      <c r="B14" s="8" t="s">
        <v>16</v>
      </c>
      <c r="C14" s="3" t="s">
        <v>6</v>
      </c>
      <c r="D14" s="4">
        <f>'Execução - LOA 2020'!D32</f>
        <v>819637</v>
      </c>
      <c r="E14" s="4">
        <f>'Execução - LOA 2020'!E32</f>
        <v>695350.71</v>
      </c>
      <c r="F14" s="6">
        <f t="shared" si="3"/>
        <v>0.84836422709077308</v>
      </c>
      <c r="G14" s="4">
        <f>'Execução - LOA 2020'!J32</f>
        <v>408364.02999999997</v>
      </c>
      <c r="H14" s="6">
        <f t="shared" si="4"/>
        <v>0.49822547054366745</v>
      </c>
      <c r="I14" s="4">
        <f>'Execução - LOA 2020'!L32</f>
        <v>405679.14999999997</v>
      </c>
      <c r="J14" s="6">
        <f t="shared" si="2"/>
        <v>0.49494977654742278</v>
      </c>
    </row>
    <row r="15" spans="1:10" ht="24.95" customHeight="1" x14ac:dyDescent="0.2">
      <c r="A15" s="169"/>
      <c r="B15" s="8"/>
      <c r="C15" s="3" t="s">
        <v>6</v>
      </c>
      <c r="D15" s="4">
        <f>SUM(D10:D14)</f>
        <v>20742565</v>
      </c>
      <c r="E15" s="4">
        <f>SUM(E10:E14)</f>
        <v>12028841.739999998</v>
      </c>
      <c r="F15" s="6">
        <f t="shared" si="3"/>
        <v>0.57991100618462554</v>
      </c>
      <c r="G15" s="4">
        <f>SUM(G10:G14)</f>
        <v>7531599.8999999994</v>
      </c>
      <c r="H15" s="6">
        <f t="shared" si="4"/>
        <v>0.36309877298202992</v>
      </c>
      <c r="I15" s="4">
        <f>SUM(I10:I14)</f>
        <v>7058337.4500000011</v>
      </c>
      <c r="J15" s="6">
        <f t="shared" si="2"/>
        <v>0.34028276878968444</v>
      </c>
    </row>
    <row r="16" spans="1:10" ht="24.9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4.95" customHeight="1" x14ac:dyDescent="0.2">
      <c r="A17" s="167" t="s">
        <v>17</v>
      </c>
      <c r="B17" s="8" t="s">
        <v>19</v>
      </c>
      <c r="C17" s="3" t="s">
        <v>6</v>
      </c>
      <c r="D17" s="4">
        <f>'Execução - LOA 2020'!D35</f>
        <v>6699250</v>
      </c>
      <c r="E17" s="4">
        <f>'Execução - LOA 2020'!E35</f>
        <v>6347006.8600000003</v>
      </c>
      <c r="F17" s="6">
        <f t="shared" ref="F17:F37" si="5">E17/D17</f>
        <v>0.94742051125125948</v>
      </c>
      <c r="G17" s="4">
        <f>'Execução - LOA 2020'!J35</f>
        <v>4317628.42</v>
      </c>
      <c r="H17" s="6">
        <f t="shared" si="4"/>
        <v>0.64449429712281225</v>
      </c>
      <c r="I17" s="4">
        <f>'Execução - LOA 2020'!L35</f>
        <v>4135664.04</v>
      </c>
      <c r="J17" s="6">
        <f t="shared" si="2"/>
        <v>0.61733239392469308</v>
      </c>
    </row>
    <row r="18" spans="1:10" ht="24.95" customHeight="1" x14ac:dyDescent="0.2">
      <c r="A18" s="168"/>
      <c r="B18" s="8" t="s">
        <v>20</v>
      </c>
      <c r="C18" s="3" t="s">
        <v>6</v>
      </c>
      <c r="D18" s="4">
        <f>'Execução - LOA 2020'!D38</f>
        <v>6713781</v>
      </c>
      <c r="E18" s="4">
        <f>'Execução - LOA 2020'!E38</f>
        <v>6238121.7999999998</v>
      </c>
      <c r="F18" s="6">
        <f t="shared" si="5"/>
        <v>0.92915181475237274</v>
      </c>
      <c r="G18" s="4">
        <f>'Execução - LOA 2020'!J38</f>
        <v>4223278.1400000006</v>
      </c>
      <c r="H18" s="6">
        <f t="shared" si="4"/>
        <v>0.62904615744838865</v>
      </c>
      <c r="I18" s="4">
        <f>'Execução - LOA 2020'!L38</f>
        <v>3745142.23</v>
      </c>
      <c r="J18" s="6">
        <f t="shared" si="2"/>
        <v>0.55782907276838489</v>
      </c>
    </row>
    <row r="19" spans="1:10" ht="24.95" customHeight="1" x14ac:dyDescent="0.2">
      <c r="A19" s="169"/>
      <c r="B19" s="8"/>
      <c r="C19" s="3" t="s">
        <v>6</v>
      </c>
      <c r="D19" s="4">
        <f>SUM(D17:D18)</f>
        <v>13413031</v>
      </c>
      <c r="E19" s="4">
        <f>SUM(E17:E18)</f>
        <v>12585128.66</v>
      </c>
      <c r="F19" s="6">
        <f>E19/D19</f>
        <v>0.93827626731049829</v>
      </c>
      <c r="G19" s="4">
        <f>SUM(G17:G18)</f>
        <v>8540906.5600000005</v>
      </c>
      <c r="H19" s="6">
        <f t="shared" si="4"/>
        <v>0.63676185941865049</v>
      </c>
      <c r="I19" s="4">
        <f>SUM(I17:I18)</f>
        <v>7880806.2699999996</v>
      </c>
      <c r="J19" s="6">
        <f t="shared" si="2"/>
        <v>0.58754850190087526</v>
      </c>
    </row>
    <row r="20" spans="1:10" ht="24.9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4.95" customHeight="1" x14ac:dyDescent="0.2">
      <c r="A21" s="167" t="s">
        <v>21</v>
      </c>
      <c r="B21" s="8" t="s">
        <v>22</v>
      </c>
      <c r="C21" s="3" t="s">
        <v>6</v>
      </c>
      <c r="D21" s="4">
        <f>'Execução - LOA 2020'!D40</f>
        <v>1218532</v>
      </c>
      <c r="E21" s="4">
        <f>'Execução - LOA 2020'!E40</f>
        <v>0</v>
      </c>
      <c r="F21" s="6">
        <f t="shared" si="5"/>
        <v>0</v>
      </c>
      <c r="G21" s="4">
        <f>'Execução - LOA 2020'!J40</f>
        <v>0</v>
      </c>
      <c r="H21" s="6">
        <f t="shared" si="4"/>
        <v>0</v>
      </c>
      <c r="I21" s="4">
        <f>'Execução - LOA 2020'!L40</f>
        <v>0</v>
      </c>
      <c r="J21" s="6">
        <f t="shared" si="2"/>
        <v>0</v>
      </c>
    </row>
    <row r="22" spans="1:10" ht="24.95" customHeight="1" x14ac:dyDescent="0.2">
      <c r="A22" s="168"/>
      <c r="B22" s="8" t="s">
        <v>23</v>
      </c>
      <c r="C22" s="3" t="s">
        <v>6</v>
      </c>
      <c r="D22" s="4">
        <f>'Execução - LOA 2020'!D43</f>
        <v>5700051</v>
      </c>
      <c r="E22" s="4">
        <f>'Execução - LOA 2020'!E43</f>
        <v>5458882.4299999997</v>
      </c>
      <c r="F22" s="6">
        <f t="shared" si="5"/>
        <v>0.95769010312363867</v>
      </c>
      <c r="G22" s="4">
        <f>'Execução - LOA 2020'!J43</f>
        <v>4587760.55</v>
      </c>
      <c r="H22" s="6">
        <f t="shared" si="4"/>
        <v>0.80486307052340411</v>
      </c>
      <c r="I22" s="4">
        <f>'Execução - LOA 2020'!L43</f>
        <v>4483619.75</v>
      </c>
      <c r="J22" s="6">
        <f t="shared" si="2"/>
        <v>0.78659291820371435</v>
      </c>
    </row>
    <row r="23" spans="1:10" ht="24.95" customHeight="1" x14ac:dyDescent="0.2">
      <c r="A23" s="168"/>
      <c r="B23" s="8" t="s">
        <v>24</v>
      </c>
      <c r="C23" s="3" t="s">
        <v>6</v>
      </c>
      <c r="D23" s="4">
        <f>'Execução - LOA 2020'!D46</f>
        <v>5299086</v>
      </c>
      <c r="E23" s="4">
        <f>'Execução - LOA 2020'!E46</f>
        <v>5187704.09</v>
      </c>
      <c r="F23" s="6">
        <f t="shared" si="5"/>
        <v>0.97898092048326824</v>
      </c>
      <c r="G23" s="4">
        <f>'Execução - LOA 2020'!J46</f>
        <v>3235999.75</v>
      </c>
      <c r="H23" s="6">
        <f t="shared" si="4"/>
        <v>0.6106713025604793</v>
      </c>
      <c r="I23" s="4">
        <f>'Execução - LOA 2020'!L46</f>
        <v>3078107.32</v>
      </c>
      <c r="J23" s="6">
        <f t="shared" si="2"/>
        <v>0.58087513959954595</v>
      </c>
    </row>
    <row r="24" spans="1:10" ht="24.95" customHeight="1" x14ac:dyDescent="0.2">
      <c r="A24" s="169"/>
      <c r="B24" s="8"/>
      <c r="C24" s="3" t="s">
        <v>6</v>
      </c>
      <c r="D24" s="4">
        <f>SUM(D21:D23)</f>
        <v>12217669</v>
      </c>
      <c r="E24" s="4">
        <f>SUM(E21:E23)</f>
        <v>10646586.52</v>
      </c>
      <c r="F24" s="6">
        <f t="shared" si="5"/>
        <v>0.87140898317019388</v>
      </c>
      <c r="G24" s="4">
        <f>SUM(G21:G23)</f>
        <v>7823760.2999999998</v>
      </c>
      <c r="H24" s="6">
        <f t="shared" si="4"/>
        <v>0.64036440175290388</v>
      </c>
      <c r="I24" s="4">
        <f>SUM(I21:I23)</f>
        <v>7561727.0700000003</v>
      </c>
      <c r="J24" s="6">
        <f t="shared" si="2"/>
        <v>0.61891732948404476</v>
      </c>
    </row>
    <row r="25" spans="1:10" ht="24.9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ht="24.95" customHeight="1" x14ac:dyDescent="0.2">
      <c r="A26" s="167" t="s">
        <v>25</v>
      </c>
      <c r="B26" s="8" t="s">
        <v>26</v>
      </c>
      <c r="C26" s="3" t="s">
        <v>6</v>
      </c>
      <c r="D26" s="4">
        <f>'Execução - LOA 2020'!D49</f>
        <v>29780465</v>
      </c>
      <c r="E26" s="4">
        <f>'Execução - LOA 2020'!E49</f>
        <v>28338635.279999997</v>
      </c>
      <c r="F26" s="6">
        <f t="shared" si="5"/>
        <v>0.95158471434210301</v>
      </c>
      <c r="G26" s="4">
        <f>'Execução - LOA 2020'!J49</f>
        <v>27080375.350000001</v>
      </c>
      <c r="H26" s="6">
        <f t="shared" si="4"/>
        <v>0.90933352954696989</v>
      </c>
      <c r="I26" s="4">
        <f>'Execução - LOA 2020'!L49</f>
        <v>26761981.189999998</v>
      </c>
      <c r="J26" s="6">
        <f t="shared" si="2"/>
        <v>0.8986421531698715</v>
      </c>
    </row>
    <row r="27" spans="1:10" ht="24.95" customHeight="1" x14ac:dyDescent="0.2">
      <c r="A27" s="168"/>
      <c r="B27" s="8" t="s">
        <v>27</v>
      </c>
      <c r="C27" s="3" t="s">
        <v>6</v>
      </c>
      <c r="D27" s="4">
        <f>'Execução - LOA 2020'!D51</f>
        <v>24199768</v>
      </c>
      <c r="E27" s="4">
        <f>'Execução - LOA 2020'!E51</f>
        <v>23756799.75</v>
      </c>
      <c r="F27" s="6">
        <f t="shared" si="5"/>
        <v>0.98169535137692232</v>
      </c>
      <c r="G27" s="4">
        <f>'Execução - LOA 2020'!J51</f>
        <v>23472019.93</v>
      </c>
      <c r="H27" s="6">
        <f t="shared" si="4"/>
        <v>0.96992747740391561</v>
      </c>
      <c r="I27" s="4">
        <f>'Execução - LOA 2020'!L51</f>
        <v>22933618.370000001</v>
      </c>
      <c r="J27" s="6">
        <f t="shared" si="2"/>
        <v>0.94767926576816774</v>
      </c>
    </row>
    <row r="28" spans="1:10" ht="24.95" customHeight="1" x14ac:dyDescent="0.2">
      <c r="A28" s="168"/>
      <c r="B28" s="8" t="s">
        <v>28</v>
      </c>
      <c r="C28" s="3" t="s">
        <v>6</v>
      </c>
      <c r="D28" s="4">
        <f>'Execução - LOA 2020'!D53</f>
        <v>347931976</v>
      </c>
      <c r="E28" s="4">
        <f>'Execução - LOA 2020'!E53</f>
        <v>343750645.62</v>
      </c>
      <c r="F28" s="6">
        <f t="shared" si="5"/>
        <v>0.98798233370766708</v>
      </c>
      <c r="G28" s="4">
        <f>'Execução - LOA 2020'!J53</f>
        <v>323287729.50999999</v>
      </c>
      <c r="H28" s="6">
        <f t="shared" si="4"/>
        <v>0.92916935438552506</v>
      </c>
      <c r="I28" s="4">
        <f>'Execução - LOA 2020'!L53</f>
        <v>314807450.16000003</v>
      </c>
      <c r="J28" s="6">
        <f t="shared" si="2"/>
        <v>0.90479597126767108</v>
      </c>
    </row>
    <row r="29" spans="1:10" ht="24.95" customHeight="1" x14ac:dyDescent="0.2">
      <c r="A29" s="168"/>
      <c r="B29" s="8" t="s">
        <v>29</v>
      </c>
      <c r="C29" s="3" t="s">
        <v>6</v>
      </c>
      <c r="D29" s="4">
        <f>'Execução - LOA 2020'!D55</f>
        <v>22780134</v>
      </c>
      <c r="E29" s="4">
        <f>'Execução - LOA 2020'!E55</f>
        <v>18067111.539999999</v>
      </c>
      <c r="F29" s="6">
        <f t="shared" si="5"/>
        <v>0.79310822052232</v>
      </c>
      <c r="G29" s="4">
        <f>'Execução - LOA 2020'!J55</f>
        <v>16665003.73</v>
      </c>
      <c r="H29" s="6">
        <f t="shared" si="4"/>
        <v>0.73155863481751249</v>
      </c>
      <c r="I29" s="4">
        <f>'Execução - LOA 2020'!L55</f>
        <v>15374462.73</v>
      </c>
      <c r="J29" s="6">
        <f t="shared" si="2"/>
        <v>0.67490659756435145</v>
      </c>
    </row>
    <row r="30" spans="1:10" ht="24.95" customHeight="1" x14ac:dyDescent="0.2">
      <c r="A30" s="168"/>
      <c r="B30" s="8" t="s">
        <v>30</v>
      </c>
      <c r="C30" s="3" t="s">
        <v>6</v>
      </c>
      <c r="D30" s="4">
        <f>'Execução - LOA 2020'!D57</f>
        <v>832423</v>
      </c>
      <c r="E30" s="4">
        <f>'Execução - LOA 2020'!E57</f>
        <v>478178.51</v>
      </c>
      <c r="F30" s="6">
        <f t="shared" si="5"/>
        <v>0.57444173214819871</v>
      </c>
      <c r="G30" s="4">
        <f>'Execução - LOA 2020'!J57</f>
        <v>288249.75</v>
      </c>
      <c r="H30" s="6">
        <f t="shared" si="4"/>
        <v>0.3462779740588619</v>
      </c>
      <c r="I30" s="4">
        <f>'Execução - LOA 2020'!L57</f>
        <v>280029.56</v>
      </c>
      <c r="J30" s="6">
        <f t="shared" si="2"/>
        <v>0.33640295859196584</v>
      </c>
    </row>
    <row r="31" spans="1:10" ht="24.95" customHeight="1" x14ac:dyDescent="0.2">
      <c r="A31" s="169"/>
      <c r="B31" s="8"/>
      <c r="C31" s="3" t="s">
        <v>6</v>
      </c>
      <c r="D31" s="16">
        <f>SUM(D26:D30)</f>
        <v>425524766</v>
      </c>
      <c r="E31" s="16">
        <f>SUM(E26:E30)</f>
        <v>414391370.69999999</v>
      </c>
      <c r="F31" s="6">
        <f t="shared" si="5"/>
        <v>0.97383608149378542</v>
      </c>
      <c r="G31" s="16">
        <f>SUM(G26:G30)</f>
        <v>390793378.26999998</v>
      </c>
      <c r="H31" s="6">
        <f t="shared" si="4"/>
        <v>0.91837986762443802</v>
      </c>
      <c r="I31" s="16">
        <f>SUM(I26:I30)</f>
        <v>380157542.01000005</v>
      </c>
      <c r="J31" s="6">
        <f t="shared" si="2"/>
        <v>0.89338523250606772</v>
      </c>
    </row>
    <row r="32" spans="1:10" ht="24.9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ht="24.95" customHeight="1" x14ac:dyDescent="0.2">
      <c r="A33" s="17" t="s">
        <v>2</v>
      </c>
      <c r="B33" s="8"/>
      <c r="C33" s="3"/>
      <c r="D33" s="4">
        <f>D8</f>
        <v>12110534</v>
      </c>
      <c r="E33" s="4">
        <f>E8</f>
        <v>9577847.2200000007</v>
      </c>
      <c r="F33" s="6">
        <f>E33/D33</f>
        <v>0.79086910783620279</v>
      </c>
      <c r="G33" s="4">
        <f>G8</f>
        <v>6987067.2400000012</v>
      </c>
      <c r="H33" s="6">
        <f>G33/D33</f>
        <v>0.57694130085428119</v>
      </c>
      <c r="I33" s="4">
        <f>I8</f>
        <v>6914840.1800000016</v>
      </c>
      <c r="J33" s="6">
        <f t="shared" si="2"/>
        <v>0.57097731446028732</v>
      </c>
    </row>
    <row r="34" spans="1:10" ht="24.95" customHeight="1" x14ac:dyDescent="0.2">
      <c r="A34" s="17" t="s">
        <v>10</v>
      </c>
      <c r="B34" s="8"/>
      <c r="C34" s="3"/>
      <c r="D34" s="4">
        <f>D15</f>
        <v>20742565</v>
      </c>
      <c r="E34" s="4">
        <f>E15</f>
        <v>12028841.739999998</v>
      </c>
      <c r="F34" s="6">
        <f t="shared" si="5"/>
        <v>0.57991100618462554</v>
      </c>
      <c r="G34" s="4">
        <f>G15</f>
        <v>7531599.8999999994</v>
      </c>
      <c r="H34" s="6">
        <f t="shared" si="4"/>
        <v>0.36309877298202992</v>
      </c>
      <c r="I34" s="4">
        <f>I15</f>
        <v>7058337.4500000011</v>
      </c>
      <c r="J34" s="6">
        <f t="shared" si="2"/>
        <v>0.34028276878968444</v>
      </c>
    </row>
    <row r="35" spans="1:10" ht="24.95" customHeight="1" x14ac:dyDescent="0.2">
      <c r="A35" s="17" t="s">
        <v>17</v>
      </c>
      <c r="B35" s="8"/>
      <c r="C35" s="3"/>
      <c r="D35" s="4">
        <f>D19</f>
        <v>13413031</v>
      </c>
      <c r="E35" s="4">
        <f>E19</f>
        <v>12585128.66</v>
      </c>
      <c r="F35" s="6">
        <f t="shared" si="5"/>
        <v>0.93827626731049829</v>
      </c>
      <c r="G35" s="4">
        <f>G19</f>
        <v>8540906.5600000005</v>
      </c>
      <c r="H35" s="6">
        <f t="shared" si="4"/>
        <v>0.63676185941865049</v>
      </c>
      <c r="I35" s="4">
        <f>I19</f>
        <v>7880806.2699999996</v>
      </c>
      <c r="J35" s="6">
        <f t="shared" si="2"/>
        <v>0.58754850190087526</v>
      </c>
    </row>
    <row r="36" spans="1:10" ht="24.95" customHeight="1" x14ac:dyDescent="0.2">
      <c r="A36" s="17" t="s">
        <v>21</v>
      </c>
      <c r="B36" s="8"/>
      <c r="C36" s="3"/>
      <c r="D36" s="4">
        <f>D24</f>
        <v>12217669</v>
      </c>
      <c r="E36" s="4">
        <f>E24</f>
        <v>10646586.52</v>
      </c>
      <c r="F36" s="6">
        <f t="shared" si="5"/>
        <v>0.87140898317019388</v>
      </c>
      <c r="G36" s="4">
        <f>G24</f>
        <v>7823760.2999999998</v>
      </c>
      <c r="H36" s="6">
        <f t="shared" si="4"/>
        <v>0.64036440175290388</v>
      </c>
      <c r="I36" s="4">
        <f>I24</f>
        <v>7561727.0700000003</v>
      </c>
      <c r="J36" s="6">
        <f t="shared" si="2"/>
        <v>0.61891732948404476</v>
      </c>
    </row>
    <row r="37" spans="1:10" ht="24.95" customHeight="1" x14ac:dyDescent="0.2">
      <c r="A37" s="17" t="s">
        <v>25</v>
      </c>
      <c r="B37" s="8"/>
      <c r="C37" s="3"/>
      <c r="D37" s="4">
        <f>D31</f>
        <v>425524766</v>
      </c>
      <c r="E37" s="4">
        <f>E31</f>
        <v>414391370.69999999</v>
      </c>
      <c r="F37" s="6">
        <f t="shared" si="5"/>
        <v>0.97383608149378542</v>
      </c>
      <c r="G37" s="4">
        <f>G31</f>
        <v>390793378.26999998</v>
      </c>
      <c r="H37" s="6">
        <f t="shared" si="4"/>
        <v>0.91837986762443802</v>
      </c>
      <c r="I37" s="4">
        <f>I31</f>
        <v>380157542.01000005</v>
      </c>
      <c r="J37" s="6">
        <f t="shared" si="2"/>
        <v>0.89338523250606772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X34" sqref="X34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8"/>
      <c r="F1" s="1" t="s">
        <v>177</v>
      </c>
      <c r="K1" s="19"/>
      <c r="U1" s="18"/>
    </row>
    <row r="2" spans="1:21" x14ac:dyDescent="0.2">
      <c r="A2" s="18"/>
      <c r="K2" s="18"/>
      <c r="U2" s="18"/>
    </row>
    <row r="3" spans="1:21" x14ac:dyDescent="0.2">
      <c r="A3" s="18"/>
      <c r="K3" s="18"/>
      <c r="U3" s="18"/>
    </row>
    <row r="4" spans="1:21" x14ac:dyDescent="0.2">
      <c r="A4" s="18"/>
      <c r="K4" s="18"/>
      <c r="U4" s="18"/>
    </row>
    <row r="5" spans="1:21" x14ac:dyDescent="0.2">
      <c r="A5" s="18"/>
      <c r="K5" s="18"/>
      <c r="U5" s="18"/>
    </row>
    <row r="6" spans="1:21" x14ac:dyDescent="0.2">
      <c r="A6" s="18"/>
      <c r="K6" s="18"/>
      <c r="U6" s="18"/>
    </row>
    <row r="7" spans="1:21" x14ac:dyDescent="0.2">
      <c r="A7" s="18"/>
      <c r="K7" s="18"/>
      <c r="U7" s="18"/>
    </row>
    <row r="8" spans="1:21" x14ac:dyDescent="0.2">
      <c r="A8" s="18"/>
      <c r="K8" s="18"/>
      <c r="U8" s="18"/>
    </row>
    <row r="9" spans="1:21" x14ac:dyDescent="0.2">
      <c r="A9" s="18"/>
      <c r="K9" s="18"/>
      <c r="U9" s="18"/>
    </row>
    <row r="10" spans="1:21" x14ac:dyDescent="0.2">
      <c r="A10" s="18"/>
      <c r="K10" s="18"/>
      <c r="U10" s="18"/>
    </row>
    <row r="11" spans="1:21" x14ac:dyDescent="0.2">
      <c r="A11" s="18"/>
      <c r="K11" s="18"/>
      <c r="U11" s="18"/>
    </row>
    <row r="12" spans="1:21" x14ac:dyDescent="0.2">
      <c r="A12" s="18"/>
      <c r="K12" s="18"/>
      <c r="U12" s="18"/>
    </row>
    <row r="13" spans="1:21" x14ac:dyDescent="0.2">
      <c r="A13" s="18"/>
      <c r="K13" s="18"/>
      <c r="U13" s="18"/>
    </row>
    <row r="14" spans="1:21" x14ac:dyDescent="0.2">
      <c r="A14" s="18"/>
      <c r="K14" s="18"/>
      <c r="U14" s="18"/>
    </row>
    <row r="15" spans="1:21" x14ac:dyDescent="0.2">
      <c r="A15" s="18"/>
      <c r="K15" s="18"/>
      <c r="U15" s="18"/>
    </row>
    <row r="16" spans="1:21" x14ac:dyDescent="0.2">
      <c r="A16" s="18"/>
      <c r="K16" s="18"/>
      <c r="U16" s="18"/>
    </row>
    <row r="17" spans="1:21" x14ac:dyDescent="0.2">
      <c r="A17" s="18"/>
      <c r="K17" s="18"/>
      <c r="U17" s="18"/>
    </row>
    <row r="18" spans="1:21" ht="6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2">
      <c r="A19" s="18"/>
      <c r="K19" s="18"/>
      <c r="U19" s="18"/>
    </row>
    <row r="20" spans="1:21" x14ac:dyDescent="0.2">
      <c r="A20" s="18"/>
      <c r="K20" s="18"/>
      <c r="U20" s="18"/>
    </row>
    <row r="21" spans="1:21" x14ac:dyDescent="0.2">
      <c r="A21" s="18"/>
      <c r="K21" s="18"/>
      <c r="U21" s="18"/>
    </row>
    <row r="22" spans="1:21" x14ac:dyDescent="0.2">
      <c r="A22" s="18"/>
      <c r="K22" s="18"/>
      <c r="U22" s="18"/>
    </row>
    <row r="23" spans="1:21" x14ac:dyDescent="0.2">
      <c r="A23" s="18"/>
      <c r="K23" s="18"/>
      <c r="U23" s="18"/>
    </row>
    <row r="24" spans="1:21" x14ac:dyDescent="0.2">
      <c r="A24" s="18"/>
      <c r="K24" s="18"/>
      <c r="U24" s="18"/>
    </row>
    <row r="25" spans="1:21" x14ac:dyDescent="0.2">
      <c r="A25" s="18"/>
      <c r="K25" s="18"/>
      <c r="U25" s="18"/>
    </row>
    <row r="26" spans="1:21" x14ac:dyDescent="0.2">
      <c r="A26" s="18"/>
      <c r="K26" s="18"/>
      <c r="U26" s="18"/>
    </row>
    <row r="27" spans="1:21" x14ac:dyDescent="0.2">
      <c r="A27" s="18"/>
      <c r="K27" s="18"/>
      <c r="U27" s="18"/>
    </row>
    <row r="28" spans="1:21" x14ac:dyDescent="0.2">
      <c r="A28" s="18"/>
      <c r="K28" s="18"/>
      <c r="U28" s="18"/>
    </row>
    <row r="29" spans="1:21" x14ac:dyDescent="0.2">
      <c r="A29" s="18"/>
      <c r="K29" s="18"/>
      <c r="U29" s="18"/>
    </row>
    <row r="30" spans="1:21" x14ac:dyDescent="0.2">
      <c r="A30" s="18"/>
      <c r="K30" s="18"/>
      <c r="U30" s="18"/>
    </row>
    <row r="31" spans="1:21" x14ac:dyDescent="0.2">
      <c r="A31" s="18"/>
      <c r="K31" s="18"/>
      <c r="U31" s="18"/>
    </row>
    <row r="32" spans="1:21" x14ac:dyDescent="0.2">
      <c r="A32" s="18"/>
      <c r="K32" s="18"/>
      <c r="U32" s="18"/>
    </row>
    <row r="33" spans="1:21" x14ac:dyDescent="0.2">
      <c r="A33" s="18"/>
      <c r="K33" s="18"/>
      <c r="U33" s="18"/>
    </row>
    <row r="34" spans="1:21" x14ac:dyDescent="0.2">
      <c r="A34" s="18"/>
      <c r="K34" s="18"/>
      <c r="U34" s="18"/>
    </row>
    <row r="35" spans="1:21" ht="6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x14ac:dyDescent="0.2">
      <c r="A36" s="18"/>
      <c r="K36" s="18"/>
      <c r="U36" s="18"/>
    </row>
    <row r="37" spans="1:21" x14ac:dyDescent="0.2">
      <c r="A37" s="18"/>
      <c r="K37" s="18"/>
      <c r="U37" s="18"/>
    </row>
    <row r="38" spans="1:21" x14ac:dyDescent="0.2">
      <c r="A38" s="18"/>
      <c r="K38" s="18"/>
      <c r="U38" s="18"/>
    </row>
    <row r="39" spans="1:21" x14ac:dyDescent="0.2">
      <c r="A39" s="18"/>
      <c r="K39" s="18"/>
      <c r="U39" s="18"/>
    </row>
    <row r="40" spans="1:21" x14ac:dyDescent="0.2">
      <c r="A40" s="18"/>
      <c r="K40" s="18"/>
      <c r="U40" s="18"/>
    </row>
    <row r="41" spans="1:21" x14ac:dyDescent="0.2">
      <c r="A41" s="18"/>
      <c r="K41" s="18"/>
      <c r="U41" s="18"/>
    </row>
    <row r="42" spans="1:21" x14ac:dyDescent="0.2">
      <c r="A42" s="18"/>
      <c r="K42" s="18"/>
      <c r="U42" s="18"/>
    </row>
    <row r="43" spans="1:21" x14ac:dyDescent="0.2">
      <c r="A43" s="18"/>
      <c r="K43" s="18"/>
      <c r="U43" s="18"/>
    </row>
    <row r="44" spans="1:21" x14ac:dyDescent="0.2">
      <c r="A44" s="18"/>
      <c r="K44" s="18"/>
      <c r="U44" s="18"/>
    </row>
    <row r="45" spans="1:21" x14ac:dyDescent="0.2">
      <c r="A45" s="18"/>
      <c r="K45" s="18"/>
      <c r="U45" s="18"/>
    </row>
    <row r="46" spans="1:21" x14ac:dyDescent="0.2">
      <c r="A46" s="18"/>
      <c r="K46" s="18"/>
      <c r="U46" s="18"/>
    </row>
    <row r="47" spans="1:21" x14ac:dyDescent="0.2">
      <c r="A47" s="18"/>
      <c r="K47" s="18"/>
      <c r="U47" s="18"/>
    </row>
    <row r="48" spans="1:21" x14ac:dyDescent="0.2">
      <c r="A48" s="18"/>
      <c r="K48" s="18"/>
      <c r="U48" s="18"/>
    </row>
    <row r="49" spans="1:21" x14ac:dyDescent="0.2">
      <c r="A49" s="18"/>
      <c r="K49" s="18"/>
      <c r="U49" s="18"/>
    </row>
    <row r="50" spans="1:21" x14ac:dyDescent="0.2">
      <c r="A50" s="18"/>
      <c r="K50" s="18"/>
      <c r="U50" s="18"/>
    </row>
    <row r="51" spans="1:21" x14ac:dyDescent="0.2">
      <c r="A51" s="18"/>
      <c r="K51" s="18"/>
      <c r="U51" s="18"/>
    </row>
    <row r="52" spans="1:21" ht="6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SAE Custeio</vt:lpstr>
      <vt:lpstr>SAE Investimento</vt:lpstr>
      <vt:lpstr>PTRES</vt:lpstr>
      <vt:lpstr>BASE</vt:lpstr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Marcelo Lobo Aguiar</cp:lastModifiedBy>
  <dcterms:created xsi:type="dcterms:W3CDTF">2020-05-12T18:25:18Z</dcterms:created>
  <dcterms:modified xsi:type="dcterms:W3CDTF">2020-12-28T11:06:49Z</dcterms:modified>
</cp:coreProperties>
</file>